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855" yWindow="3240" windowWidth="15450" windowHeight="5100"/>
  </bookViews>
  <sheets>
    <sheet name="Income Statement IFRS" sheetId="6" r:id="rId1"/>
    <sheet name="Income Statement non-IFRS" sheetId="3" r:id="rId2"/>
    <sheet name="Reconciliation non-Adjusted" sheetId="8" r:id="rId3"/>
    <sheet name="Balance Sheet" sheetId="4" r:id="rId4"/>
    <sheet name="Cash Flow" sheetId="7" r:id="rId5"/>
  </sheets>
  <definedNames>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39420.7984722222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_xlnm.Print_Area" localSheetId="3">'Balance Sheet'!$A$1:$S$27</definedName>
    <definedName name="_xlnm.Print_Area" localSheetId="4">'Cash Flow'!$A$1:$S$29</definedName>
    <definedName name="_xlnm.Print_Area" localSheetId="0">'Income Statement IFRS'!$A$1:$S$57</definedName>
    <definedName name="_xlnm.Print_Area" localSheetId="1">'Income Statement non-IFRS'!$A$1:$S$57</definedName>
    <definedName name="_xlnm.Print_Area" localSheetId="2">'Reconciliation non-Adjusted'!$A$1:$S$26</definedName>
  </definedNames>
  <calcPr calcId="125725" calcMode="manual" iterate="1" iterateCount="1000" iterateDelta="1E-4" calcOnSave="0"/>
</workbook>
</file>

<file path=xl/calcChain.xml><?xml version="1.0" encoding="utf-8"?>
<calcChain xmlns="http://schemas.openxmlformats.org/spreadsheetml/2006/main">
  <c r="S52" i="6"/>
  <c r="S51"/>
  <c r="S23" i="4"/>
  <c r="S24" i="7" l="1"/>
  <c r="S18"/>
  <c r="S7"/>
  <c r="S24" i="4"/>
  <c r="S20"/>
  <c r="S15"/>
  <c r="S11"/>
  <c r="S22" i="8"/>
  <c r="S21"/>
  <c r="S19"/>
  <c r="S13"/>
  <c r="S20" s="1"/>
  <c r="S12"/>
  <c r="S31" i="3"/>
  <c r="S26"/>
  <c r="S8"/>
  <c r="S10" s="1"/>
  <c r="S18" s="1"/>
  <c r="S31" i="6"/>
  <c r="S26"/>
  <c r="S8"/>
  <c r="S10" s="1"/>
  <c r="S7" i="8" l="1"/>
  <c r="S9" s="1"/>
  <c r="S18" i="6"/>
  <c r="R24" i="7"/>
  <c r="R18"/>
  <c r="R7"/>
  <c r="R20" i="4"/>
  <c r="R24" s="1"/>
  <c r="R11"/>
  <c r="R15" s="1"/>
  <c r="R22" i="8"/>
  <c r="R21"/>
  <c r="R19"/>
  <c r="R13"/>
  <c r="R20" s="1"/>
  <c r="R12"/>
  <c r="R31" i="3"/>
  <c r="R26"/>
  <c r="R8"/>
  <c r="R10" s="1"/>
  <c r="R18" s="1"/>
  <c r="R52" i="6"/>
  <c r="R51"/>
  <c r="R31"/>
  <c r="R26"/>
  <c r="R8"/>
  <c r="R10" s="1"/>
  <c r="R18" s="1"/>
  <c r="Q24" i="7"/>
  <c r="Q18"/>
  <c r="Q7"/>
  <c r="Q20" i="4"/>
  <c r="Q24" s="1"/>
  <c r="Q11"/>
  <c r="Q15" s="1"/>
  <c r="Q19" i="8"/>
  <c r="Q13"/>
  <c r="Q20" s="1"/>
  <c r="Q21"/>
  <c r="Q22"/>
  <c r="Q12"/>
  <c r="Q31" i="3"/>
  <c r="Q26"/>
  <c r="Q8"/>
  <c r="Q10" s="1"/>
  <c r="Q18" s="1"/>
  <c r="Q52" i="6"/>
  <c r="Q51"/>
  <c r="Q31"/>
  <c r="Q26"/>
  <c r="Q8"/>
  <c r="Q10"/>
  <c r="N24" i="7"/>
  <c r="N18"/>
  <c r="N7"/>
  <c r="O25"/>
  <c r="O19"/>
  <c r="O20"/>
  <c r="O21"/>
  <c r="O22"/>
  <c r="O23"/>
  <c r="O14"/>
  <c r="O15"/>
  <c r="O16"/>
  <c r="O17"/>
  <c r="O18"/>
  <c r="O9"/>
  <c r="O10"/>
  <c r="O12"/>
  <c r="N20" i="4"/>
  <c r="N24" s="1"/>
  <c r="N11"/>
  <c r="N15" s="1"/>
  <c r="O17"/>
  <c r="O18"/>
  <c r="O19"/>
  <c r="O20" s="1"/>
  <c r="O21"/>
  <c r="O22"/>
  <c r="O23"/>
  <c r="O7"/>
  <c r="O8"/>
  <c r="O9"/>
  <c r="O10"/>
  <c r="O11"/>
  <c r="O12"/>
  <c r="O13"/>
  <c r="O14"/>
  <c r="O15"/>
  <c r="N19" i="8"/>
  <c r="N13"/>
  <c r="N20" s="1"/>
  <c r="N21"/>
  <c r="N22"/>
  <c r="N12"/>
  <c r="O20" i="6"/>
  <c r="O21"/>
  <c r="O8" i="8"/>
  <c r="O19"/>
  <c r="O14"/>
  <c r="O21"/>
  <c r="O15"/>
  <c r="O22"/>
  <c r="O23"/>
  <c r="O24"/>
  <c r="O12"/>
  <c r="O52" i="3"/>
  <c r="O52" i="6" s="1"/>
  <c r="O51" i="3"/>
  <c r="O51" i="6" s="1"/>
  <c r="N52"/>
  <c r="N51"/>
  <c r="O34" i="3"/>
  <c r="O33"/>
  <c r="O32"/>
  <c r="O31" s="1"/>
  <c r="O30"/>
  <c r="O29"/>
  <c r="O28"/>
  <c r="O27"/>
  <c r="O26" s="1"/>
  <c r="O7"/>
  <c r="O6"/>
  <c r="O9"/>
  <c r="O11"/>
  <c r="O12"/>
  <c r="O13"/>
  <c r="O14"/>
  <c r="O15"/>
  <c r="O16"/>
  <c r="O17"/>
  <c r="O20"/>
  <c r="O21"/>
  <c r="O22"/>
  <c r="O34" i="6"/>
  <c r="O33"/>
  <c r="O32"/>
  <c r="O30"/>
  <c r="O29"/>
  <c r="O28"/>
  <c r="O27"/>
  <c r="O26"/>
  <c r="O7"/>
  <c r="O6"/>
  <c r="O8" s="1"/>
  <c r="O10" s="1"/>
  <c r="O9"/>
  <c r="O11"/>
  <c r="O12"/>
  <c r="O13"/>
  <c r="O14"/>
  <c r="O15"/>
  <c r="O16"/>
  <c r="O13" i="8" s="1"/>
  <c r="O20" s="1"/>
  <c r="O17" i="6"/>
  <c r="O22"/>
  <c r="N31"/>
  <c r="N26"/>
  <c r="N8"/>
  <c r="N10" s="1"/>
  <c r="N31" i="3"/>
  <c r="N26"/>
  <c r="N8"/>
  <c r="N10" s="1"/>
  <c r="N18" s="1"/>
  <c r="I15" i="8"/>
  <c r="A22"/>
  <c r="M22"/>
  <c r="L22"/>
  <c r="K22"/>
  <c r="I22"/>
  <c r="H22"/>
  <c r="G22"/>
  <c r="F22"/>
  <c r="E22"/>
  <c r="C22"/>
  <c r="B22"/>
  <c r="M19"/>
  <c r="M13"/>
  <c r="M20" s="1"/>
  <c r="M21"/>
  <c r="K19"/>
  <c r="K13"/>
  <c r="K20" s="1"/>
  <c r="K21"/>
  <c r="L19"/>
  <c r="L13"/>
  <c r="L20" s="1"/>
  <c r="L21"/>
  <c r="I8"/>
  <c r="I19" s="1"/>
  <c r="I14"/>
  <c r="I21" s="1"/>
  <c r="I23"/>
  <c r="I24"/>
  <c r="H19"/>
  <c r="H13"/>
  <c r="H20" s="1"/>
  <c r="H21"/>
  <c r="G19"/>
  <c r="G13"/>
  <c r="G20" s="1"/>
  <c r="G21"/>
  <c r="F19"/>
  <c r="F13"/>
  <c r="F20" s="1"/>
  <c r="F21"/>
  <c r="E19"/>
  <c r="E13"/>
  <c r="E20" s="1"/>
  <c r="E21"/>
  <c r="C19"/>
  <c r="C13"/>
  <c r="C20" s="1"/>
  <c r="C21"/>
  <c r="B19"/>
  <c r="B13"/>
  <c r="B20" s="1"/>
  <c r="B21"/>
  <c r="M52" i="6"/>
  <c r="M51"/>
  <c r="L52"/>
  <c r="L51"/>
  <c r="K52"/>
  <c r="K51"/>
  <c r="I52" i="3"/>
  <c r="I52" i="6" s="1"/>
  <c r="I51" i="3"/>
  <c r="I51" i="6" s="1"/>
  <c r="H52"/>
  <c r="H51"/>
  <c r="G52"/>
  <c r="G51"/>
  <c r="F52"/>
  <c r="F51"/>
  <c r="E52"/>
  <c r="E51"/>
  <c r="B52"/>
  <c r="C52"/>
  <c r="C51"/>
  <c r="B51"/>
  <c r="G8"/>
  <c r="G10"/>
  <c r="G18" s="1"/>
  <c r="E11" i="7"/>
  <c r="I11" s="1"/>
  <c r="F8" i="6"/>
  <c r="F10" s="1"/>
  <c r="F18" s="1"/>
  <c r="F7" i="7"/>
  <c r="E8" i="6"/>
  <c r="E10" s="1"/>
  <c r="E18" s="1"/>
  <c r="E7" i="7"/>
  <c r="G7"/>
  <c r="H8" i="6"/>
  <c r="H10"/>
  <c r="H18" s="1"/>
  <c r="H7" i="7"/>
  <c r="I9"/>
  <c r="I10"/>
  <c r="I12"/>
  <c r="I17"/>
  <c r="I14"/>
  <c r="I18" s="1"/>
  <c r="I15"/>
  <c r="I16"/>
  <c r="I25"/>
  <c r="I19"/>
  <c r="I20"/>
  <c r="I21"/>
  <c r="I22"/>
  <c r="I23"/>
  <c r="B8" i="6"/>
  <c r="B10" s="1"/>
  <c r="B18" s="1"/>
  <c r="B7" i="7"/>
  <c r="B11"/>
  <c r="B24"/>
  <c r="B18"/>
  <c r="C8" i="6"/>
  <c r="C10" s="1"/>
  <c r="C18" s="1"/>
  <c r="C15"/>
  <c r="C7" i="7"/>
  <c r="C11"/>
  <c r="C24"/>
  <c r="C18"/>
  <c r="K18"/>
  <c r="K8" i="6"/>
  <c r="K10" s="1"/>
  <c r="K18" s="1"/>
  <c r="K7" i="7"/>
  <c r="K11"/>
  <c r="O11" s="1"/>
  <c r="K24"/>
  <c r="L18"/>
  <c r="L8" i="6"/>
  <c r="L10" s="1"/>
  <c r="L18" s="1"/>
  <c r="L7" i="7"/>
  <c r="L24"/>
  <c r="M18"/>
  <c r="M8" i="6"/>
  <c r="M10" s="1"/>
  <c r="M7" i="7"/>
  <c r="M24"/>
  <c r="F18"/>
  <c r="F24"/>
  <c r="E24"/>
  <c r="E18"/>
  <c r="G18"/>
  <c r="G24"/>
  <c r="H18"/>
  <c r="H24"/>
  <c r="K7" i="4"/>
  <c r="G7"/>
  <c r="B7"/>
  <c r="B11" s="1"/>
  <c r="B15" s="1"/>
  <c r="C7"/>
  <c r="E7"/>
  <c r="F7"/>
  <c r="I8"/>
  <c r="H7"/>
  <c r="L7"/>
  <c r="L11" s="1"/>
  <c r="L15" s="1"/>
  <c r="M7"/>
  <c r="M11"/>
  <c r="M15" s="1"/>
  <c r="K11"/>
  <c r="K15" s="1"/>
  <c r="I7"/>
  <c r="I9"/>
  <c r="I10"/>
  <c r="I12"/>
  <c r="I13"/>
  <c r="I14"/>
  <c r="H11"/>
  <c r="H15" s="1"/>
  <c r="G11"/>
  <c r="G15" s="1"/>
  <c r="F11"/>
  <c r="F15" s="1"/>
  <c r="E11"/>
  <c r="E15" s="1"/>
  <c r="C11"/>
  <c r="C15" s="1"/>
  <c r="C20"/>
  <c r="C24" s="1"/>
  <c r="M8" i="3"/>
  <c r="M10" s="1"/>
  <c r="M18" s="1"/>
  <c r="L8"/>
  <c r="L10"/>
  <c r="L18" s="1"/>
  <c r="K8"/>
  <c r="K10" s="1"/>
  <c r="K18" s="1"/>
  <c r="I11" i="6"/>
  <c r="I7"/>
  <c r="I6"/>
  <c r="I8" s="1"/>
  <c r="I10" s="1"/>
  <c r="I9"/>
  <c r="I12"/>
  <c r="I13"/>
  <c r="I14"/>
  <c r="I15"/>
  <c r="I16"/>
  <c r="I13" i="8" s="1"/>
  <c r="I20" s="1"/>
  <c r="I17" i="6"/>
  <c r="I20"/>
  <c r="I21"/>
  <c r="I22"/>
  <c r="I7" i="3"/>
  <c r="I6"/>
  <c r="I9"/>
  <c r="I11"/>
  <c r="I12"/>
  <c r="I13"/>
  <c r="I14"/>
  <c r="I15"/>
  <c r="I16"/>
  <c r="I17"/>
  <c r="I20"/>
  <c r="I21"/>
  <c r="I22"/>
  <c r="H8"/>
  <c r="H10" s="1"/>
  <c r="H18" s="1"/>
  <c r="G8"/>
  <c r="G10" s="1"/>
  <c r="G18" s="1"/>
  <c r="F8"/>
  <c r="F10" s="1"/>
  <c r="F18" s="1"/>
  <c r="E8"/>
  <c r="E10" s="1"/>
  <c r="E18" s="1"/>
  <c r="C8"/>
  <c r="C10"/>
  <c r="C18" s="1"/>
  <c r="B8"/>
  <c r="B10" s="1"/>
  <c r="B18" s="1"/>
  <c r="M12" i="8"/>
  <c r="L12"/>
  <c r="K12"/>
  <c r="I12"/>
  <c r="H12"/>
  <c r="G12"/>
  <c r="F12"/>
  <c r="E12"/>
  <c r="C12"/>
  <c r="B12"/>
  <c r="H7"/>
  <c r="H9" s="1"/>
  <c r="G7"/>
  <c r="G9" s="1"/>
  <c r="M31" i="6"/>
  <c r="L31"/>
  <c r="K31"/>
  <c r="I32"/>
  <c r="I33"/>
  <c r="I34"/>
  <c r="H31"/>
  <c r="G31"/>
  <c r="F31"/>
  <c r="E31"/>
  <c r="C31"/>
  <c r="B31"/>
  <c r="M26"/>
  <c r="L26"/>
  <c r="K26"/>
  <c r="I27"/>
  <c r="I30"/>
  <c r="H26"/>
  <c r="G26"/>
  <c r="F26"/>
  <c r="E26"/>
  <c r="C26"/>
  <c r="B26"/>
  <c r="I32" i="3"/>
  <c r="I33"/>
  <c r="I34"/>
  <c r="I27"/>
  <c r="I26" s="1"/>
  <c r="I30"/>
  <c r="M31"/>
  <c r="M26"/>
  <c r="L31"/>
  <c r="L26"/>
  <c r="K31"/>
  <c r="K26"/>
  <c r="H31"/>
  <c r="H26"/>
  <c r="G31"/>
  <c r="G26"/>
  <c r="F31"/>
  <c r="F26"/>
  <c r="E31"/>
  <c r="E26"/>
  <c r="C31"/>
  <c r="C26"/>
  <c r="B31"/>
  <c r="B26"/>
  <c r="I29"/>
  <c r="I28"/>
  <c r="I29" i="6"/>
  <c r="I28"/>
  <c r="I23" i="4"/>
  <c r="I22"/>
  <c r="I21"/>
  <c r="I19"/>
  <c r="I18"/>
  <c r="I20" s="1"/>
  <c r="I24" s="1"/>
  <c r="I17"/>
  <c r="E20"/>
  <c r="E24" s="1"/>
  <c r="F20"/>
  <c r="F24" s="1"/>
  <c r="G20"/>
  <c r="G24" s="1"/>
  <c r="H20"/>
  <c r="H24" s="1"/>
  <c r="B20"/>
  <c r="B24" s="1"/>
  <c r="M20"/>
  <c r="M24" s="1"/>
  <c r="L20"/>
  <c r="L24" s="1"/>
  <c r="K20"/>
  <c r="K24" s="1"/>
  <c r="M18" i="6" l="1"/>
  <c r="M7" i="8"/>
  <c r="M9" s="1"/>
  <c r="I26" i="6"/>
  <c r="N7" i="8"/>
  <c r="N9" s="1"/>
  <c r="N18" i="6"/>
  <c r="Q7" i="8"/>
  <c r="Q9" s="1"/>
  <c r="Q18" i="6"/>
  <c r="I18"/>
  <c r="O18"/>
  <c r="S23" i="3"/>
  <c r="S24" s="1"/>
  <c r="S19"/>
  <c r="I7" i="7"/>
  <c r="S11" i="8"/>
  <c r="S16" s="1"/>
  <c r="S19" i="6"/>
  <c r="S23"/>
  <c r="R7" i="8"/>
  <c r="R9" s="1"/>
  <c r="R19" i="3"/>
  <c r="R23"/>
  <c r="R24" s="1"/>
  <c r="I7" i="8"/>
  <c r="I9" s="1"/>
  <c r="L7"/>
  <c r="L9" s="1"/>
  <c r="B7"/>
  <c r="B9" s="1"/>
  <c r="O7" i="7"/>
  <c r="O24" i="4"/>
  <c r="I31" i="3"/>
  <c r="I31" i="6"/>
  <c r="I8" i="3"/>
  <c r="I10" s="1"/>
  <c r="I18" s="1"/>
  <c r="I23" s="1"/>
  <c r="I24" s="1"/>
  <c r="I11" i="4"/>
  <c r="I15" s="1"/>
  <c r="I24" i="7"/>
  <c r="O31" i="6"/>
  <c r="O8" i="3"/>
  <c r="O10" s="1"/>
  <c r="O18" s="1"/>
  <c r="O19" s="1"/>
  <c r="O24" i="7"/>
  <c r="G19" i="3"/>
  <c r="G23"/>
  <c r="G24" s="1"/>
  <c r="C23"/>
  <c r="C24" s="1"/>
  <c r="C19"/>
  <c r="E19"/>
  <c r="E23"/>
  <c r="E24" s="1"/>
  <c r="H23"/>
  <c r="H24" s="1"/>
  <c r="H19"/>
  <c r="L23"/>
  <c r="L24" s="1"/>
  <c r="L19"/>
  <c r="M19"/>
  <c r="M23"/>
  <c r="M24" s="1"/>
  <c r="M23" i="6"/>
  <c r="M19"/>
  <c r="M11" i="8"/>
  <c r="M16" s="1"/>
  <c r="C7"/>
  <c r="C9" s="1"/>
  <c r="H23" i="6"/>
  <c r="H19"/>
  <c r="H11" i="8"/>
  <c r="H16" s="1"/>
  <c r="E7"/>
  <c r="E9" s="1"/>
  <c r="F7"/>
  <c r="F9" s="1"/>
  <c r="G23" i="6"/>
  <c r="G11" i="8"/>
  <c r="G16" s="1"/>
  <c r="G19" i="6"/>
  <c r="N23" i="3"/>
  <c r="N24" s="1"/>
  <c r="N19"/>
  <c r="O7" i="8"/>
  <c r="O9" s="1"/>
  <c r="Q23" i="3"/>
  <c r="Q24" s="1"/>
  <c r="Q19"/>
  <c r="B23"/>
  <c r="B24" s="1"/>
  <c r="B19"/>
  <c r="F23"/>
  <c r="F24" s="1"/>
  <c r="F19"/>
  <c r="I19"/>
  <c r="K19"/>
  <c r="K23"/>
  <c r="K24" s="1"/>
  <c r="L23" i="6"/>
  <c r="L11" i="8"/>
  <c r="L16" s="1"/>
  <c r="L19" i="6"/>
  <c r="K7" i="8"/>
  <c r="K9" s="1"/>
  <c r="B23" i="6"/>
  <c r="B19"/>
  <c r="B11" i="8"/>
  <c r="B16" s="1"/>
  <c r="O23" i="3"/>
  <c r="O24" s="1"/>
  <c r="S6" i="7" l="1"/>
  <c r="S8" s="1"/>
  <c r="S13" s="1"/>
  <c r="S26" s="1"/>
  <c r="S18" i="8"/>
  <c r="S25" s="1"/>
  <c r="S24" i="6"/>
  <c r="R23"/>
  <c r="R11" i="8"/>
  <c r="R16" s="1"/>
  <c r="R19" i="6"/>
  <c r="I11" i="8"/>
  <c r="I16" s="1"/>
  <c r="I23" i="6"/>
  <c r="I18" i="8" s="1"/>
  <c r="I25" s="1"/>
  <c r="I19" i="6"/>
  <c r="N19"/>
  <c r="N23"/>
  <c r="N11" i="8"/>
  <c r="N16" s="1"/>
  <c r="K19" i="6"/>
  <c r="K23"/>
  <c r="K11" i="8"/>
  <c r="K16" s="1"/>
  <c r="Q11"/>
  <c r="Q16" s="1"/>
  <c r="Q23" i="6"/>
  <c r="Q19"/>
  <c r="B18" i="8"/>
  <c r="B25" s="1"/>
  <c r="B24" i="6"/>
  <c r="B6" i="7"/>
  <c r="B8" s="1"/>
  <c r="B13" s="1"/>
  <c r="B26" s="1"/>
  <c r="B28" s="1"/>
  <c r="C27" s="1"/>
  <c r="O23" i="6"/>
  <c r="O18" i="8" s="1"/>
  <c r="O25" s="1"/>
  <c r="O11"/>
  <c r="O16" s="1"/>
  <c r="O19" i="6"/>
  <c r="G18" i="8"/>
  <c r="G25" s="1"/>
  <c r="G6" i="7"/>
  <c r="G8" s="1"/>
  <c r="G13" s="1"/>
  <c r="G26" s="1"/>
  <c r="C23" i="6"/>
  <c r="C19"/>
  <c r="C11" i="8"/>
  <c r="C16" s="1"/>
  <c r="M18"/>
  <c r="M25" s="1"/>
  <c r="M24" i="6"/>
  <c r="M6" i="7"/>
  <c r="M8" s="1"/>
  <c r="M13" s="1"/>
  <c r="M26" s="1"/>
  <c r="L18" i="8"/>
  <c r="L25" s="1"/>
  <c r="L24" i="6"/>
  <c r="L6" i="7"/>
  <c r="L8" s="1"/>
  <c r="L13" s="1"/>
  <c r="L26" s="1"/>
  <c r="F19" i="6"/>
  <c r="F23"/>
  <c r="F11" i="8"/>
  <c r="F16" s="1"/>
  <c r="E11"/>
  <c r="E16" s="1"/>
  <c r="E23" i="6"/>
  <c r="E19"/>
  <c r="H18" i="8"/>
  <c r="H25" s="1"/>
  <c r="H6" i="7"/>
  <c r="H8" s="1"/>
  <c r="H13" s="1"/>
  <c r="H26" s="1"/>
  <c r="R6" l="1"/>
  <c r="R8" s="1"/>
  <c r="R13" s="1"/>
  <c r="R26" s="1"/>
  <c r="R18" i="8"/>
  <c r="R25" s="1"/>
  <c r="R24" i="6"/>
  <c r="Q6" i="7"/>
  <c r="Q8" s="1"/>
  <c r="Q13" s="1"/>
  <c r="Q26" s="1"/>
  <c r="Q18" i="8"/>
  <c r="Q25" s="1"/>
  <c r="Q24" i="6"/>
  <c r="E18" i="8"/>
  <c r="E25" s="1"/>
  <c r="E6" i="7"/>
  <c r="K18" i="8"/>
  <c r="K25" s="1"/>
  <c r="K6" i="7"/>
  <c r="K24" i="6"/>
  <c r="F18" i="8"/>
  <c r="F25" s="1"/>
  <c r="F6" i="7"/>
  <c r="F8" s="1"/>
  <c r="F13" s="1"/>
  <c r="F26" s="1"/>
  <c r="C18" i="8"/>
  <c r="C25" s="1"/>
  <c r="C6" i="7"/>
  <c r="C8" s="1"/>
  <c r="C13" s="1"/>
  <c r="C26" s="1"/>
  <c r="C28" s="1"/>
  <c r="E27" s="1"/>
  <c r="C24" i="6"/>
  <c r="N6" i="7"/>
  <c r="N8" s="1"/>
  <c r="N13" s="1"/>
  <c r="N26" s="1"/>
  <c r="N18" i="8"/>
  <c r="N25" s="1"/>
  <c r="N24" i="6"/>
  <c r="O24" l="1"/>
  <c r="I27" i="7"/>
  <c r="O6"/>
  <c r="K8"/>
  <c r="E8"/>
  <c r="I6"/>
  <c r="K13" l="1"/>
  <c r="K26" s="1"/>
  <c r="O8"/>
  <c r="O13" s="1"/>
  <c r="O26" s="1"/>
  <c r="I8"/>
  <c r="I13" s="1"/>
  <c r="I26" s="1"/>
  <c r="E13"/>
  <c r="E26" s="1"/>
  <c r="E28" s="1"/>
  <c r="F27" s="1"/>
  <c r="F28" s="1"/>
  <c r="G27" s="1"/>
  <c r="G28" s="1"/>
  <c r="H27" s="1"/>
  <c r="H28" s="1"/>
  <c r="I28"/>
  <c r="K27" s="1"/>
  <c r="O27" l="1"/>
  <c r="O28" s="1"/>
  <c r="Q27" s="1"/>
  <c r="Q28" s="1"/>
  <c r="R27" s="1"/>
  <c r="R28" s="1"/>
  <c r="S27" s="1"/>
  <c r="S28" s="1"/>
  <c r="K28"/>
  <c r="L27" s="1"/>
  <c r="L28" s="1"/>
  <c r="M27" s="1"/>
  <c r="M28" s="1"/>
  <c r="N27" s="1"/>
  <c r="N28" s="1"/>
</calcChain>
</file>

<file path=xl/sharedStrings.xml><?xml version="1.0" encoding="utf-8"?>
<sst xmlns="http://schemas.openxmlformats.org/spreadsheetml/2006/main" count="260" uniqueCount="116">
  <si>
    <t>Diluted Number of Shares (m)</t>
  </si>
  <si>
    <t>Closing Headcount</t>
  </si>
  <si>
    <t>SolidWorks Licenses (Units)</t>
  </si>
  <si>
    <t>FY 2005</t>
  </si>
  <si>
    <t>Americas revenue</t>
  </si>
  <si>
    <t>Europe revenue</t>
  </si>
  <si>
    <t>Asia revenue</t>
  </si>
  <si>
    <t>Accounts receivable, net</t>
  </si>
  <si>
    <t>Total Assets</t>
  </si>
  <si>
    <t>Total Liabilities and Shareholders' equity</t>
  </si>
  <si>
    <t>Software revenue</t>
  </si>
  <si>
    <t>Year ended December 31st</t>
  </si>
  <si>
    <t>FY 2006</t>
  </si>
  <si>
    <t>FY 2007</t>
  </si>
  <si>
    <t>PLM software</t>
  </si>
  <si>
    <t xml:space="preserve">     of which CATIA software</t>
  </si>
  <si>
    <t xml:space="preserve">     of which ENOVIA software</t>
  </si>
  <si>
    <t>Q1 2008</t>
  </si>
  <si>
    <t>Q2 2008</t>
  </si>
  <si>
    <t>Q3 2008</t>
  </si>
  <si>
    <t>Revenue breakdown by geography</t>
  </si>
  <si>
    <t>Operating Income</t>
  </si>
  <si>
    <t>Diluted net Income per Share (€)</t>
  </si>
  <si>
    <t>Total Revenue</t>
  </si>
  <si>
    <t>Research &amp; Development</t>
  </si>
  <si>
    <t>Marketing &amp; Sales</t>
  </si>
  <si>
    <t>ASSETS</t>
  </si>
  <si>
    <t>LIABILITIES</t>
  </si>
  <si>
    <t>Other current assets</t>
  </si>
  <si>
    <t>Total Current Assets</t>
  </si>
  <si>
    <t>Other long-term assets</t>
  </si>
  <si>
    <t>Other current liabilities</t>
  </si>
  <si>
    <t>Total Current Liabilities</t>
  </si>
  <si>
    <t>Long-term debt</t>
  </si>
  <si>
    <t>Other long-term obligations</t>
  </si>
  <si>
    <t>Ex FX Growth Rates</t>
  </si>
  <si>
    <t>Operating margin (%)</t>
  </si>
  <si>
    <t>Q4 2007</t>
  </si>
  <si>
    <t>Q3 2007</t>
  </si>
  <si>
    <t>Q2 2007</t>
  </si>
  <si>
    <t>Q1 2007</t>
  </si>
  <si>
    <t>Balance Sheet</t>
  </si>
  <si>
    <t>Other Data</t>
  </si>
  <si>
    <t>Cash Flow Statement</t>
  </si>
  <si>
    <t>In millions of euros</t>
  </si>
  <si>
    <t>In millions of euros, except per share data, licenses and headcount</t>
  </si>
  <si>
    <t>Amortization of Intangible Assets</t>
  </si>
  <si>
    <t>Other Non Cash P&amp;L Items</t>
  </si>
  <si>
    <t>Changes in working capital</t>
  </si>
  <si>
    <t>Loans and others</t>
  </si>
  <si>
    <t>Borrowing</t>
  </si>
  <si>
    <t>Share repurchase</t>
  </si>
  <si>
    <t>DS Stock Option and Preferred Stock Exercise</t>
  </si>
  <si>
    <t>Dividend</t>
  </si>
  <si>
    <t>Reimbursement of lease commitments</t>
  </si>
  <si>
    <t>Revenue</t>
  </si>
  <si>
    <t xml:space="preserve"> + Deferred revenue write-down</t>
  </si>
  <si>
    <t xml:space="preserve"> + Stock-based compensation</t>
  </si>
  <si>
    <t>IFRS Revenue</t>
  </si>
  <si>
    <t>IFRS Operating Income</t>
  </si>
  <si>
    <t>IFRS Net Income</t>
  </si>
  <si>
    <t>Income Statement (IFRS)</t>
  </si>
  <si>
    <t xml:space="preserve">     New licenses revenue</t>
  </si>
  <si>
    <t xml:space="preserve">     Periodic licenses, maintenance and product development revenue</t>
  </si>
  <si>
    <t>Services and other revenue</t>
  </si>
  <si>
    <t>Total revenue</t>
  </si>
  <si>
    <t>Cost of software revenue</t>
  </si>
  <si>
    <t>Cost of services and other revenue</t>
  </si>
  <si>
    <t>Financial revenue and other, net</t>
  </si>
  <si>
    <t>Income tax expense</t>
  </si>
  <si>
    <t>Minority interest</t>
  </si>
  <si>
    <t>Amortization of acquired intangibles</t>
  </si>
  <si>
    <t>Other operating income and expense, net</t>
  </si>
  <si>
    <t>Cost of software revenue (excluding amortization of acquired intangibles)</t>
  </si>
  <si>
    <t>Net Cash Provided by (Used in) Operating Activities (I)</t>
  </si>
  <si>
    <t>Net Cash Provided by (Used in) Investing Activities (II)</t>
  </si>
  <si>
    <t>Net Cash Provided by (Used in) Financing Activities (III)</t>
  </si>
  <si>
    <t>Software Revenue breakdown by Product Line</t>
  </si>
  <si>
    <t xml:space="preserve"> + Amortization of acquired intangibles</t>
  </si>
  <si>
    <t>Goodwill and intangible assets, net</t>
  </si>
  <si>
    <t>Unearned revenues</t>
  </si>
  <si>
    <t xml:space="preserve">-  </t>
  </si>
  <si>
    <t>Cash &amp; cash equivalents at End of Period</t>
  </si>
  <si>
    <t>Cash &amp; cash equivalents at Beginning of Period</t>
  </si>
  <si>
    <t>Effect of Exchange Rate Changes on Cash &amp; cash equivalents (IV)</t>
  </si>
  <si>
    <t>Increase (Decrease) in Cash &amp; cash equivalents (V) = (I)+(II)+(III)+(IV)</t>
  </si>
  <si>
    <t>Short-term investments</t>
  </si>
  <si>
    <t>Cash and cash equivalents</t>
  </si>
  <si>
    <r>
      <t xml:space="preserve">Net Income </t>
    </r>
    <r>
      <rPr>
        <sz val="10"/>
        <rFont val="Arial"/>
        <family val="2"/>
      </rPr>
      <t>attributable to equity holders of the parent</t>
    </r>
  </si>
  <si>
    <r>
      <t xml:space="preserve">Net Income  </t>
    </r>
    <r>
      <rPr>
        <sz val="10"/>
        <rFont val="Arial"/>
        <family val="2"/>
      </rPr>
      <t>attributable to equity holders of the parent</t>
    </r>
  </si>
  <si>
    <t>Parent shareholders' equity</t>
  </si>
  <si>
    <t>Net Income attributable to equity holders of the parent</t>
  </si>
  <si>
    <t>Acquisition of assets and equity, net of cash acquired</t>
  </si>
  <si>
    <t xml:space="preserve">Net Income </t>
  </si>
  <si>
    <t>Mainstream 3D software</t>
  </si>
  <si>
    <t>Purchase of short term investments, net</t>
  </si>
  <si>
    <t xml:space="preserve">General &amp; Administrative </t>
  </si>
  <si>
    <t>The Company uses adjusted IFRS information to evaluate its financial performance in comparison to prior periods and as a measure of expected growth in planning and setting objectives for future periods. The Company believes the presentation of these measures is relevant and useful for investors because it allows investors to view the Company’s financial performance in a manner similar to the method used by the Company’s management, helps improve investors’ ability to understand the Company’s financial performance, and makes it easier to compare the Company’s results with other companies, including competitors. However, the adjusted measures presented by the Company may not be comparable to similarly titled measures used by other companies. The supplemental adjusted financial information should not be considered in isolation, but in conjunction with IFRS financial information.</t>
  </si>
  <si>
    <t xml:space="preserve">*  Financial information reported in accordance with IFRS is specifically indicated as “IFRS”.  Supplemental adjusted IFRS financial information is also presented and excludes the effect of adjusting the carrying value of acquired companies’ deferred revenue, amortization of acquired intangible assets, share-based compensation expenses and other operating income and expense, net. You will find enclosed in this document a reconciliation of the IFRS and adjusted IFRS financial information. See also the Documents de Référence as well as the 2008 financial press releases of the company available at www.3ds.com/investors for a discussion of the benefits and limitations of considering the supplemental financial information. </t>
  </si>
  <si>
    <t>Accounts payable</t>
  </si>
  <si>
    <t xml:space="preserve"> + Other operating income and expense, net</t>
  </si>
  <si>
    <t>Income Statement (non-IFRS*)</t>
  </si>
  <si>
    <t>Q4 2008</t>
  </si>
  <si>
    <t>FY 2008</t>
  </si>
  <si>
    <t>Non-IFRS Revenue</t>
  </si>
  <si>
    <t>Non-IFRS Operating Income</t>
  </si>
  <si>
    <t>Non-IFRS Net Income</t>
  </si>
  <si>
    <t>IFRS - Non-IFRS Reconciliation</t>
  </si>
  <si>
    <t>Q1 2009</t>
  </si>
  <si>
    <t>Q2 2009</t>
  </si>
  <si>
    <t>Sale of fixed assets</t>
  </si>
  <si>
    <t>Property and equipement, net</t>
  </si>
  <si>
    <t>Depreciation and Amortization of Property &amp; Equipment</t>
  </si>
  <si>
    <t>Q3 2009</t>
  </si>
  <si>
    <t xml:space="preserve"> + Tax impact of adjustments</t>
  </si>
  <si>
    <t xml:space="preserve"> + Other tax adjustments</t>
  </si>
</sst>
</file>

<file path=xl/styles.xml><?xml version="1.0" encoding="utf-8"?>
<styleSheet xmlns="http://schemas.openxmlformats.org/spreadsheetml/2006/main">
  <numFmts count="5">
    <numFmt numFmtId="164" formatCode="0.0%"/>
    <numFmt numFmtId="165" formatCode="0.0"/>
    <numFmt numFmtId="166" formatCode="\+0.0%;\(0.0%\)"/>
    <numFmt numFmtId="167" formatCode="#,##0.0_);\(#,##0.0\)"/>
    <numFmt numFmtId="168" formatCode="\+0%;\(0%\)"/>
  </numFmts>
  <fonts count="8">
    <font>
      <sz val="10"/>
      <name val="Arial"/>
    </font>
    <font>
      <sz val="10"/>
      <name val="Arial"/>
      <family val="2"/>
    </font>
    <font>
      <b/>
      <sz val="16"/>
      <name val="Arial"/>
      <family val="2"/>
    </font>
    <font>
      <sz val="10"/>
      <name val="Arial"/>
      <family val="2"/>
    </font>
    <font>
      <b/>
      <sz val="10"/>
      <name val="Arial"/>
      <family val="2"/>
    </font>
    <font>
      <i/>
      <sz val="10"/>
      <name val="Arial"/>
      <family val="2"/>
    </font>
    <font>
      <sz val="10"/>
      <color indexed="9"/>
      <name val="Arial"/>
      <family val="2"/>
    </font>
    <font>
      <b/>
      <sz val="10"/>
      <color indexed="10"/>
      <name val="Arial"/>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right/>
      <top style="thin">
        <color theme="1"/>
      </top>
      <bottom style="double">
        <color theme="1"/>
      </bottom>
      <diagonal/>
    </border>
  </borders>
  <cellStyleXfs count="2">
    <xf numFmtId="0" fontId="0" fillId="0" borderId="0"/>
    <xf numFmtId="9" fontId="1" fillId="0" borderId="0" applyFont="0" applyFill="0" applyBorder="0" applyAlignment="0" applyProtection="0"/>
  </cellStyleXfs>
  <cellXfs count="58">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165" fontId="4" fillId="0" borderId="0" xfId="0" applyNumberFormat="1" applyFont="1"/>
    <xf numFmtId="165" fontId="0" fillId="0" borderId="0" xfId="0" applyNumberFormat="1"/>
    <xf numFmtId="164" fontId="1" fillId="0" borderId="0" xfId="1" applyNumberFormat="1"/>
    <xf numFmtId="2" fontId="0" fillId="0" borderId="0" xfId="0" applyNumberFormat="1"/>
    <xf numFmtId="3" fontId="0" fillId="0" borderId="0" xfId="0" applyNumberFormat="1"/>
    <xf numFmtId="165" fontId="5" fillId="0" borderId="0" xfId="0" applyNumberFormat="1" applyFont="1"/>
    <xf numFmtId="2" fontId="4" fillId="0" borderId="0" xfId="0" applyNumberFormat="1" applyFont="1"/>
    <xf numFmtId="3" fontId="0" fillId="2" borderId="0" xfId="0" applyNumberFormat="1" applyFill="1"/>
    <xf numFmtId="165" fontId="0" fillId="0" borderId="0" xfId="0" applyNumberFormat="1" applyFill="1"/>
    <xf numFmtId="164" fontId="1" fillId="0" borderId="0" xfId="1" applyNumberFormat="1" applyFont="1"/>
    <xf numFmtId="164" fontId="1" fillId="0" borderId="0" xfId="1" applyNumberFormat="1" applyFill="1"/>
    <xf numFmtId="165" fontId="3" fillId="0" borderId="0" xfId="0" applyNumberFormat="1" applyFont="1"/>
    <xf numFmtId="165" fontId="0" fillId="0" borderId="1" xfId="0" applyNumberFormat="1" applyBorder="1"/>
    <xf numFmtId="165" fontId="0" fillId="0" borderId="1" xfId="0" applyNumberFormat="1" applyFill="1" applyBorder="1"/>
    <xf numFmtId="2" fontId="3" fillId="0" borderId="0" xfId="0" applyNumberFormat="1" applyFont="1"/>
    <xf numFmtId="167" fontId="0" fillId="2" borderId="0" xfId="0" applyNumberFormat="1" applyFill="1"/>
    <xf numFmtId="167" fontId="1" fillId="2" borderId="0" xfId="0" applyNumberFormat="1" applyFont="1" applyFill="1"/>
    <xf numFmtId="167" fontId="3" fillId="2" borderId="0" xfId="0" applyNumberFormat="1" applyFont="1" applyFill="1"/>
    <xf numFmtId="167" fontId="4" fillId="0" borderId="0" xfId="0" applyNumberFormat="1" applyFont="1" applyFill="1"/>
    <xf numFmtId="167" fontId="3" fillId="0" borderId="0" xfId="0" applyNumberFormat="1" applyFont="1" applyFill="1"/>
    <xf numFmtId="167" fontId="4" fillId="0" borderId="0" xfId="0" applyNumberFormat="1" applyFont="1"/>
    <xf numFmtId="167" fontId="1" fillId="0" borderId="0" xfId="0" applyNumberFormat="1" applyFont="1"/>
    <xf numFmtId="167" fontId="3" fillId="2" borderId="0" xfId="0" applyNumberFormat="1" applyFont="1" applyFill="1" applyAlignment="1">
      <alignment horizontal="right"/>
    </xf>
    <xf numFmtId="167" fontId="0" fillId="0" borderId="0" xfId="0" applyNumberFormat="1" applyFill="1"/>
    <xf numFmtId="167" fontId="1" fillId="2" borderId="0" xfId="1" applyNumberFormat="1" applyFill="1"/>
    <xf numFmtId="167" fontId="1" fillId="0" borderId="0" xfId="1" applyNumberFormat="1" applyFill="1"/>
    <xf numFmtId="167" fontId="0" fillId="0" borderId="0" xfId="0" applyNumberFormat="1"/>
    <xf numFmtId="39" fontId="4" fillId="0" borderId="0" xfId="0" applyNumberFormat="1" applyFont="1"/>
    <xf numFmtId="39" fontId="4" fillId="0" borderId="0" xfId="0" applyNumberFormat="1" applyFont="1" applyFill="1"/>
    <xf numFmtId="167" fontId="3" fillId="0" borderId="0" xfId="0" applyNumberFormat="1" applyFont="1"/>
    <xf numFmtId="167" fontId="3" fillId="0" borderId="0" xfId="0" applyNumberFormat="1" applyFont="1" applyFill="1" applyAlignment="1">
      <alignment horizontal="right"/>
    </xf>
    <xf numFmtId="166" fontId="3" fillId="0" borderId="0" xfId="0" applyNumberFormat="1" applyFont="1" applyFill="1"/>
    <xf numFmtId="167" fontId="1" fillId="0" borderId="0" xfId="0" applyNumberFormat="1" applyFont="1" applyFill="1"/>
    <xf numFmtId="0" fontId="6" fillId="0" borderId="0" xfId="0" applyFont="1"/>
    <xf numFmtId="0" fontId="7" fillId="0" borderId="0" xfId="0" applyFont="1"/>
    <xf numFmtId="167" fontId="7" fillId="0" borderId="0" xfId="0" applyNumberFormat="1" applyFont="1"/>
    <xf numFmtId="39" fontId="0" fillId="0" borderId="0" xfId="0" applyNumberFormat="1"/>
    <xf numFmtId="39" fontId="7" fillId="0" borderId="0" xfId="0" applyNumberFormat="1" applyFont="1"/>
    <xf numFmtId="39" fontId="4" fillId="2" borderId="0" xfId="0" applyNumberFormat="1" applyFont="1" applyFill="1"/>
    <xf numFmtId="165" fontId="4" fillId="0" borderId="0" xfId="0" applyNumberFormat="1" applyFont="1" applyAlignment="1">
      <alignment horizontal="center"/>
    </xf>
    <xf numFmtId="3" fontId="0" fillId="0" borderId="0" xfId="0" applyNumberFormat="1" applyFill="1"/>
    <xf numFmtId="168" fontId="4" fillId="2" borderId="0" xfId="0" applyNumberFormat="1" applyFont="1" applyFill="1"/>
    <xf numFmtId="168" fontId="0" fillId="0" borderId="0" xfId="0" applyNumberFormat="1" applyFill="1"/>
    <xf numFmtId="168" fontId="3" fillId="2" borderId="0" xfId="0" quotePrefix="1" applyNumberFormat="1" applyFont="1" applyFill="1" applyAlignment="1">
      <alignment horizontal="right"/>
    </xf>
    <xf numFmtId="168" fontId="3" fillId="2" borderId="0" xfId="0" applyNumberFormat="1" applyFont="1" applyFill="1"/>
    <xf numFmtId="168" fontId="3" fillId="0" borderId="0" xfId="0" applyNumberFormat="1" applyFont="1" applyFill="1"/>
    <xf numFmtId="168" fontId="4" fillId="0" borderId="0" xfId="0" applyNumberFormat="1" applyFont="1" applyFill="1"/>
    <xf numFmtId="165" fontId="3" fillId="0" borderId="0" xfId="0" quotePrefix="1" applyNumberFormat="1" applyFont="1"/>
    <xf numFmtId="165" fontId="1" fillId="0" borderId="0" xfId="0" applyNumberFormat="1" applyFont="1"/>
    <xf numFmtId="2" fontId="1" fillId="0" borderId="0" xfId="0" applyNumberFormat="1" applyFont="1"/>
    <xf numFmtId="165" fontId="0" fillId="0" borderId="0" xfId="0" applyNumberFormat="1" applyAlignment="1">
      <alignment horizontal="left" vertical="top" wrapText="1"/>
    </xf>
    <xf numFmtId="0" fontId="1" fillId="0" borderId="0" xfId="0" applyFont="1"/>
    <xf numFmtId="167" fontId="4" fillId="0" borderId="2" xfId="0" applyNumberFormat="1" applyFont="1" applyBorder="1"/>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C0DCC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pageSetUpPr fitToPage="1"/>
  </sheetPr>
  <dimension ref="A1:U56"/>
  <sheetViews>
    <sheetView showGridLines="0" tabSelected="1" view="pageBreakPreview" zoomScale="85" zoomScaleNormal="100" zoomScaleSheetLayoutView="85" workbookViewId="0">
      <pane xSplit="1" ySplit="5" topLeftCell="J6" activePane="bottomRight" state="frozen"/>
      <selection pane="topRight" activeCell="B1" sqref="B1"/>
      <selection pane="bottomLeft" activeCell="A3" sqref="A3"/>
      <selection pane="bottomRight" activeCell="S1" sqref="S1"/>
    </sheetView>
  </sheetViews>
  <sheetFormatPr defaultRowHeight="12.75" outlineLevelRow="1"/>
  <cols>
    <col min="1" max="1" width="55.7109375" customWidth="1"/>
    <col min="2" max="3" width="8.7109375" customWidth="1"/>
    <col min="4" max="4" width="4.5703125" customWidth="1"/>
    <col min="5" max="9" width="8.7109375" customWidth="1"/>
    <col min="10" max="10" width="4.5703125" customWidth="1"/>
    <col min="11" max="13" width="8.7109375" customWidth="1"/>
    <col min="15" max="15" width="9.140625" style="34"/>
    <col min="16" max="16" width="4.5703125" customWidth="1"/>
  </cols>
  <sheetData>
    <row r="1" spans="1:19" ht="20.25">
      <c r="A1" s="1" t="s">
        <v>61</v>
      </c>
      <c r="B1" s="38"/>
      <c r="C1" s="38"/>
      <c r="D1" s="38"/>
      <c r="E1" s="39"/>
      <c r="F1" s="40"/>
      <c r="G1" s="40"/>
      <c r="H1" s="40"/>
      <c r="I1" s="40"/>
      <c r="J1" s="40"/>
      <c r="K1" s="40"/>
      <c r="L1" s="40"/>
      <c r="M1" s="40"/>
    </row>
    <row r="2" spans="1:19" ht="12.75" customHeight="1">
      <c r="A2" s="2"/>
      <c r="F2" s="42"/>
      <c r="G2" s="42"/>
      <c r="H2" s="42"/>
      <c r="I2" s="41"/>
      <c r="J2" s="41"/>
      <c r="K2" s="41"/>
      <c r="L2" s="42"/>
      <c r="M2" s="42"/>
    </row>
    <row r="3" spans="1:19" ht="12.75" customHeight="1">
      <c r="A3" s="2" t="s">
        <v>45</v>
      </c>
    </row>
    <row r="4" spans="1:19">
      <c r="A4" s="2"/>
    </row>
    <row r="5" spans="1:19">
      <c r="A5" s="3" t="s">
        <v>11</v>
      </c>
      <c r="B5" s="4" t="s">
        <v>3</v>
      </c>
      <c r="C5" s="4" t="s">
        <v>12</v>
      </c>
      <c r="E5" s="4" t="s">
        <v>40</v>
      </c>
      <c r="F5" s="4" t="s">
        <v>39</v>
      </c>
      <c r="G5" s="4" t="s">
        <v>38</v>
      </c>
      <c r="H5" s="4" t="s">
        <v>37</v>
      </c>
      <c r="I5" s="4" t="s">
        <v>13</v>
      </c>
      <c r="K5" s="4" t="s">
        <v>17</v>
      </c>
      <c r="L5" s="4" t="s">
        <v>18</v>
      </c>
      <c r="M5" s="4" t="s">
        <v>19</v>
      </c>
      <c r="N5" s="4" t="s">
        <v>102</v>
      </c>
      <c r="O5" s="4" t="s">
        <v>103</v>
      </c>
      <c r="Q5" s="4" t="s">
        <v>108</v>
      </c>
      <c r="R5" s="4" t="s">
        <v>109</v>
      </c>
      <c r="S5" s="4" t="s">
        <v>113</v>
      </c>
    </row>
    <row r="6" spans="1:19" ht="21" customHeight="1">
      <c r="A6" s="2" t="s">
        <v>62</v>
      </c>
      <c r="B6" s="27">
        <v>375.6</v>
      </c>
      <c r="C6" s="27">
        <v>432.3</v>
      </c>
      <c r="D6" s="34"/>
      <c r="E6" s="27">
        <v>95.8</v>
      </c>
      <c r="F6" s="27">
        <v>96.2</v>
      </c>
      <c r="G6" s="27">
        <v>92.8</v>
      </c>
      <c r="H6" s="27">
        <v>132.69999999999999</v>
      </c>
      <c r="I6" s="35">
        <f>+SUM(E6:H6)</f>
        <v>417.5</v>
      </c>
      <c r="J6" s="34"/>
      <c r="K6" s="27">
        <v>100.7</v>
      </c>
      <c r="L6" s="27">
        <v>101.2</v>
      </c>
      <c r="M6" s="27">
        <v>90.5</v>
      </c>
      <c r="N6" s="27">
        <v>115.2</v>
      </c>
      <c r="O6" s="35">
        <f>+SUM(K6:N6)</f>
        <v>407.59999999999997</v>
      </c>
      <c r="Q6" s="27">
        <v>64.599999999999994</v>
      </c>
      <c r="R6" s="27">
        <v>69.400000000000006</v>
      </c>
      <c r="S6" s="27">
        <v>59</v>
      </c>
    </row>
    <row r="7" spans="1:19">
      <c r="A7" s="2" t="s">
        <v>63</v>
      </c>
      <c r="B7" s="27">
        <v>408</v>
      </c>
      <c r="C7" s="27">
        <v>530.79999999999995</v>
      </c>
      <c r="D7" s="34"/>
      <c r="E7" s="27">
        <v>150</v>
      </c>
      <c r="F7" s="27">
        <v>157.1</v>
      </c>
      <c r="G7" s="27">
        <v>163.1</v>
      </c>
      <c r="H7" s="27">
        <v>175.6</v>
      </c>
      <c r="I7" s="35">
        <f>+SUM(E7:H7)</f>
        <v>645.80000000000007</v>
      </c>
      <c r="J7" s="34"/>
      <c r="K7" s="27">
        <v>168.4</v>
      </c>
      <c r="L7" s="27">
        <v>176.8</v>
      </c>
      <c r="M7" s="27">
        <v>186</v>
      </c>
      <c r="N7" s="27">
        <v>215.6</v>
      </c>
      <c r="O7" s="35">
        <f>+SUM(K7:N7)</f>
        <v>746.80000000000007</v>
      </c>
      <c r="Q7" s="27">
        <v>207.2</v>
      </c>
      <c r="R7" s="27">
        <v>201.9</v>
      </c>
      <c r="S7" s="27">
        <v>196.6</v>
      </c>
    </row>
    <row r="8" spans="1:19" s="6" customFormat="1" ht="13.5" customHeight="1">
      <c r="A8" s="6" t="s">
        <v>10</v>
      </c>
      <c r="B8" s="28">
        <f>+B7+B6</f>
        <v>783.6</v>
      </c>
      <c r="C8" s="28">
        <f>+C7+C6</f>
        <v>963.09999999999991</v>
      </c>
      <c r="D8" s="28"/>
      <c r="E8" s="28">
        <f>+E7+E6</f>
        <v>245.8</v>
      </c>
      <c r="F8" s="28">
        <f>+F7+F6</f>
        <v>253.3</v>
      </c>
      <c r="G8" s="28">
        <f>+G7+G6</f>
        <v>255.89999999999998</v>
      </c>
      <c r="H8" s="28">
        <f>+H7+H6</f>
        <v>308.29999999999995</v>
      </c>
      <c r="I8" s="28">
        <f>+I7+I6</f>
        <v>1063.3000000000002</v>
      </c>
      <c r="J8" s="28"/>
      <c r="K8" s="28">
        <f>+K7+K6</f>
        <v>269.10000000000002</v>
      </c>
      <c r="L8" s="28">
        <f>+L7+L6</f>
        <v>278</v>
      </c>
      <c r="M8" s="28">
        <f>+M7+M6</f>
        <v>276.5</v>
      </c>
      <c r="N8" s="28">
        <f>+N7+N6</f>
        <v>330.8</v>
      </c>
      <c r="O8" s="28">
        <f>+O7+O6</f>
        <v>1154.4000000000001</v>
      </c>
      <c r="Q8" s="28">
        <f>+Q7+Q6</f>
        <v>271.79999999999995</v>
      </c>
      <c r="R8" s="28">
        <f>+R7+R6</f>
        <v>271.3</v>
      </c>
      <c r="S8" s="28">
        <f>+S7+S6</f>
        <v>255.6</v>
      </c>
    </row>
    <row r="9" spans="1:19" s="6" customFormat="1" ht="12.75" customHeight="1">
      <c r="A9" s="6" t="s">
        <v>64</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row>
    <row r="10" spans="1:19" s="5" customFormat="1" ht="12.75" customHeight="1">
      <c r="A10" s="5" t="s">
        <v>65</v>
      </c>
      <c r="B10" s="25">
        <f>+B8+B9</f>
        <v>934.5</v>
      </c>
      <c r="C10" s="25">
        <f>+C8+C9</f>
        <v>1157.8</v>
      </c>
      <c r="D10" s="23"/>
      <c r="E10" s="25">
        <f>+E8+E9</f>
        <v>290.90000000000003</v>
      </c>
      <c r="F10" s="25">
        <f>+F8+F9</f>
        <v>305.7</v>
      </c>
      <c r="G10" s="25">
        <f>+G8+G9</f>
        <v>299.09999999999997</v>
      </c>
      <c r="H10" s="25">
        <f>+H8+H9</f>
        <v>363.09999999999997</v>
      </c>
      <c r="I10" s="25">
        <f>+I8+I9</f>
        <v>1258.8000000000002</v>
      </c>
      <c r="J10" s="23"/>
      <c r="K10" s="25">
        <f>+K8+K9</f>
        <v>307.40000000000003</v>
      </c>
      <c r="L10" s="25">
        <f>+L8+L9</f>
        <v>326.2</v>
      </c>
      <c r="M10" s="25">
        <f>+M8+M9</f>
        <v>318.3</v>
      </c>
      <c r="N10" s="25">
        <f>+N8+N9</f>
        <v>382.90000000000003</v>
      </c>
      <c r="O10" s="25">
        <f>+O8+O9</f>
        <v>1334.8000000000002</v>
      </c>
      <c r="Q10" s="25">
        <f>+Q8+Q9</f>
        <v>309.69999999999993</v>
      </c>
      <c r="R10" s="25">
        <f>+R8+R9</f>
        <v>310.90000000000003</v>
      </c>
      <c r="S10" s="25">
        <f>+S8+S9</f>
        <v>291.7</v>
      </c>
    </row>
    <row r="11" spans="1:19" s="6" customFormat="1" ht="18" customHeight="1">
      <c r="A11" s="6" t="s">
        <v>73</v>
      </c>
      <c r="B11" s="20">
        <v>-26.8</v>
      </c>
      <c r="C11" s="20">
        <v>-49.6</v>
      </c>
      <c r="D11" s="28"/>
      <c r="E11" s="20">
        <v>-12.7</v>
      </c>
      <c r="F11" s="20">
        <v>-13.1</v>
      </c>
      <c r="G11" s="20">
        <v>-16</v>
      </c>
      <c r="H11" s="20">
        <v>-11.2</v>
      </c>
      <c r="I11" s="35">
        <f>+SUM(E11:H11)</f>
        <v>-53</v>
      </c>
      <c r="J11" s="28"/>
      <c r="K11" s="20">
        <v>-14.6</v>
      </c>
      <c r="L11" s="20">
        <v>-12.8</v>
      </c>
      <c r="M11" s="20">
        <v>-14.3</v>
      </c>
      <c r="N11" s="20">
        <v>-15.1</v>
      </c>
      <c r="O11" s="35">
        <f>+SUM(K11:N11)</f>
        <v>-56.800000000000004</v>
      </c>
      <c r="Q11" s="20">
        <v>-14</v>
      </c>
      <c r="R11" s="20">
        <v>-14.1</v>
      </c>
      <c r="S11" s="20">
        <v>-12.7</v>
      </c>
    </row>
    <row r="12" spans="1:19" s="6" customFormat="1">
      <c r="A12" s="6" t="s">
        <v>67</v>
      </c>
      <c r="B12" s="20">
        <v>-115.8</v>
      </c>
      <c r="C12" s="20">
        <v>-143.69999999999999</v>
      </c>
      <c r="D12" s="28"/>
      <c r="E12" s="20">
        <v>-40.200000000000003</v>
      </c>
      <c r="F12" s="20">
        <v>-38.5</v>
      </c>
      <c r="G12" s="20">
        <v>-38.299999999999997</v>
      </c>
      <c r="H12" s="20">
        <v>-39.299999999999997</v>
      </c>
      <c r="I12" s="35">
        <f>+SUM(E12:H12)</f>
        <v>-156.30000000000001</v>
      </c>
      <c r="J12" s="28"/>
      <c r="K12" s="20">
        <v>-35.6</v>
      </c>
      <c r="L12" s="20">
        <v>-38.9</v>
      </c>
      <c r="M12" s="20">
        <v>-37.6</v>
      </c>
      <c r="N12" s="20">
        <v>-43.1</v>
      </c>
      <c r="O12" s="35">
        <f>+SUM(K12:N12)</f>
        <v>-155.19999999999999</v>
      </c>
      <c r="Q12" s="20">
        <v>-37.9</v>
      </c>
      <c r="R12" s="20">
        <v>-35.6</v>
      </c>
      <c r="S12" s="20">
        <v>-32.299999999999997</v>
      </c>
    </row>
    <row r="13" spans="1:19" s="7" customFormat="1" ht="18" customHeight="1">
      <c r="A13" s="7" t="s">
        <v>24</v>
      </c>
      <c r="B13" s="29">
        <v>-259</v>
      </c>
      <c r="C13" s="29">
        <v>-303</v>
      </c>
      <c r="D13" s="30"/>
      <c r="E13" s="29">
        <v>-76.5</v>
      </c>
      <c r="F13" s="29">
        <v>-75.5</v>
      </c>
      <c r="G13" s="29">
        <v>-76.3</v>
      </c>
      <c r="H13" s="29">
        <v>-74.599999999999994</v>
      </c>
      <c r="I13" s="35">
        <f>+SUM(E13:H13)</f>
        <v>-302.89999999999998</v>
      </c>
      <c r="J13" s="30"/>
      <c r="K13" s="29">
        <v>-73.7</v>
      </c>
      <c r="L13" s="29">
        <v>-76.599999999999994</v>
      </c>
      <c r="M13" s="29">
        <v>-78.099999999999994</v>
      </c>
      <c r="N13" s="29">
        <v>-81.2</v>
      </c>
      <c r="O13" s="35">
        <f>+SUM(K13:N13)</f>
        <v>-309.60000000000002</v>
      </c>
      <c r="Q13" s="29">
        <v>-82.1</v>
      </c>
      <c r="R13" s="29">
        <v>-80.3</v>
      </c>
      <c r="S13" s="29">
        <v>-73.3</v>
      </c>
    </row>
    <row r="14" spans="1:19" s="7" customFormat="1">
      <c r="A14" s="7" t="s">
        <v>25</v>
      </c>
      <c r="B14" s="29">
        <v>-226.9</v>
      </c>
      <c r="C14" s="29">
        <v>-297.3</v>
      </c>
      <c r="D14" s="30"/>
      <c r="E14" s="29">
        <v>-83.1</v>
      </c>
      <c r="F14" s="29">
        <v>-88.3</v>
      </c>
      <c r="G14" s="29">
        <v>-83.5</v>
      </c>
      <c r="H14" s="29">
        <v>-95.1</v>
      </c>
      <c r="I14" s="35">
        <f>+SUM(E14:H14)</f>
        <v>-350</v>
      </c>
      <c r="J14" s="30"/>
      <c r="K14" s="29">
        <v>-92.5</v>
      </c>
      <c r="L14" s="29">
        <v>-95.2</v>
      </c>
      <c r="M14" s="29">
        <v>-91.3</v>
      </c>
      <c r="N14" s="29">
        <v>-108.3</v>
      </c>
      <c r="O14" s="35">
        <f>+SUM(K14:N14)</f>
        <v>-387.3</v>
      </c>
      <c r="Q14" s="29">
        <v>-93.9</v>
      </c>
      <c r="R14" s="29">
        <v>-91.5</v>
      </c>
      <c r="S14" s="29">
        <v>-81.7</v>
      </c>
    </row>
    <row r="15" spans="1:19" s="7" customFormat="1">
      <c r="A15" s="14" t="s">
        <v>96</v>
      </c>
      <c r="B15" s="29">
        <v>-67.599999999999994</v>
      </c>
      <c r="C15" s="29">
        <f>-99+10.6</f>
        <v>-88.4</v>
      </c>
      <c r="D15" s="30"/>
      <c r="E15" s="29">
        <v>-21.4</v>
      </c>
      <c r="F15" s="29">
        <v>-24.6</v>
      </c>
      <c r="G15" s="29">
        <v>-24.5</v>
      </c>
      <c r="H15" s="29">
        <v>-26.6</v>
      </c>
      <c r="I15" s="35">
        <f>+SUM(E15:H15)</f>
        <v>-97.1</v>
      </c>
      <c r="J15" s="30"/>
      <c r="K15" s="29">
        <v>-26.3</v>
      </c>
      <c r="L15" s="29">
        <v>-25.7</v>
      </c>
      <c r="M15" s="29">
        <v>-26.5</v>
      </c>
      <c r="N15" s="29">
        <v>-30.8</v>
      </c>
      <c r="O15" s="35">
        <f>+SUM(K15:N15)</f>
        <v>-109.3</v>
      </c>
      <c r="Q15" s="29">
        <v>-28.8</v>
      </c>
      <c r="R15" s="29">
        <v>-28</v>
      </c>
      <c r="S15" s="29">
        <v>-22.9</v>
      </c>
    </row>
    <row r="16" spans="1:19" s="7" customFormat="1" outlineLevel="1">
      <c r="A16" s="14" t="s">
        <v>71</v>
      </c>
      <c r="B16" s="29">
        <v>-9.8000000000000007</v>
      </c>
      <c r="C16" s="29">
        <v>-27.5</v>
      </c>
      <c r="D16" s="30"/>
      <c r="E16" s="29">
        <v>-7.7</v>
      </c>
      <c r="F16" s="29">
        <v>-8.3000000000000007</v>
      </c>
      <c r="G16" s="29">
        <v>-9.6999999999999993</v>
      </c>
      <c r="H16" s="29">
        <v>-9.6999999999999993</v>
      </c>
      <c r="I16" s="35">
        <f>+SUM(E16:H16)</f>
        <v>-35.4</v>
      </c>
      <c r="J16" s="30"/>
      <c r="K16" s="29">
        <v>-9.6</v>
      </c>
      <c r="L16" s="29">
        <v>-9</v>
      </c>
      <c r="M16" s="29">
        <v>-9.8000000000000007</v>
      </c>
      <c r="N16" s="29">
        <v>-14.5</v>
      </c>
      <c r="O16" s="35">
        <f>+SUM(K16:N16)</f>
        <v>-42.900000000000006</v>
      </c>
      <c r="Q16" s="29">
        <v>-10.7</v>
      </c>
      <c r="R16" s="29">
        <v>-11.9</v>
      </c>
      <c r="S16" s="29">
        <v>-9.6</v>
      </c>
    </row>
    <row r="17" spans="1:21" s="7" customFormat="1" outlineLevel="1">
      <c r="A17" s="14" t="s">
        <v>72</v>
      </c>
      <c r="B17" s="29">
        <v>0</v>
      </c>
      <c r="C17" s="29">
        <v>-10.6</v>
      </c>
      <c r="D17" s="30"/>
      <c r="E17" s="29">
        <v>0</v>
      </c>
      <c r="F17" s="29">
        <v>0</v>
      </c>
      <c r="G17" s="29">
        <v>0</v>
      </c>
      <c r="H17" s="29">
        <v>0</v>
      </c>
      <c r="I17" s="35">
        <f>+SUM(E17:H17)</f>
        <v>0</v>
      </c>
      <c r="J17" s="30"/>
      <c r="K17" s="29">
        <v>17.2</v>
      </c>
      <c r="L17" s="29">
        <v>-2.5</v>
      </c>
      <c r="M17" s="29">
        <v>-6.2</v>
      </c>
      <c r="N17" s="29">
        <v>-8.3000000000000007</v>
      </c>
      <c r="O17" s="35">
        <f>+SUM(K17:N17)</f>
        <v>0.19999999999999929</v>
      </c>
      <c r="Q17" s="29">
        <v>-2.1</v>
      </c>
      <c r="R17" s="29">
        <v>-7.1</v>
      </c>
      <c r="S17" s="29">
        <v>-2.5</v>
      </c>
    </row>
    <row r="18" spans="1:21" s="5" customFormat="1" ht="13.5" customHeight="1">
      <c r="A18" s="5" t="s">
        <v>21</v>
      </c>
      <c r="B18" s="23">
        <f t="shared" ref="B18:C18" si="0">+SUM(B10:B17)</f>
        <v>228.60000000000011</v>
      </c>
      <c r="C18" s="23">
        <f t="shared" si="0"/>
        <v>237.69999999999996</v>
      </c>
      <c r="D18" s="23"/>
      <c r="E18" s="23">
        <f t="shared" ref="E18:I18" si="1">+SUM(E10:E17)</f>
        <v>49.300000000000061</v>
      </c>
      <c r="F18" s="23">
        <f t="shared" si="1"/>
        <v>57.399999999999963</v>
      </c>
      <c r="G18" s="23">
        <f t="shared" si="1"/>
        <v>50.79999999999994</v>
      </c>
      <c r="H18" s="23">
        <f t="shared" si="1"/>
        <v>106.59999999999998</v>
      </c>
      <c r="I18" s="23">
        <f t="shared" si="1"/>
        <v>264.10000000000025</v>
      </c>
      <c r="J18" s="23"/>
      <c r="K18" s="23">
        <f t="shared" ref="K18:O18" si="2">+SUM(K10:K17)</f>
        <v>72.3</v>
      </c>
      <c r="L18" s="23">
        <f t="shared" si="2"/>
        <v>65.5</v>
      </c>
      <c r="M18" s="23">
        <f t="shared" si="2"/>
        <v>54.499999999999986</v>
      </c>
      <c r="N18" s="23">
        <f t="shared" si="2"/>
        <v>81.599999999999994</v>
      </c>
      <c r="O18" s="23">
        <f t="shared" si="2"/>
        <v>273.90000000000015</v>
      </c>
      <c r="Q18" s="23">
        <f t="shared" ref="Q18:R18" si="3">+SUM(Q10:Q17)</f>
        <v>40.199999999999953</v>
      </c>
      <c r="R18" s="23">
        <f t="shared" si="3"/>
        <v>42.399999999999977</v>
      </c>
      <c r="S18" s="23">
        <f>+SUM(S10:S17)</f>
        <v>56.699999999999982</v>
      </c>
    </row>
    <row r="19" spans="1:21" s="7" customFormat="1">
      <c r="A19" s="14" t="s">
        <v>36</v>
      </c>
      <c r="B19" s="7">
        <f>+B18/B10</f>
        <v>0.2446227929373998</v>
      </c>
      <c r="C19" s="7">
        <f>+C18/C10</f>
        <v>0.20530316116773187</v>
      </c>
      <c r="D19" s="15"/>
      <c r="E19" s="7">
        <f>+E18/E10</f>
        <v>0.16947404606393968</v>
      </c>
      <c r="F19" s="7">
        <f>+F18/F10</f>
        <v>0.18776578344782455</v>
      </c>
      <c r="G19" s="7">
        <f>+G18/G10</f>
        <v>0.16984286191909043</v>
      </c>
      <c r="H19" s="7">
        <f>+H18/H10</f>
        <v>0.29358303497659044</v>
      </c>
      <c r="I19" s="7">
        <f>+I18/I10</f>
        <v>0.20980298697171926</v>
      </c>
      <c r="J19" s="15"/>
      <c r="K19" s="7">
        <f>+K18/K10</f>
        <v>0.23519843851659072</v>
      </c>
      <c r="L19" s="7">
        <f>+L18/L10</f>
        <v>0.20079705702023298</v>
      </c>
      <c r="M19" s="7">
        <f>+M18/M10</f>
        <v>0.17122211749921454</v>
      </c>
      <c r="N19" s="7">
        <f>+N18/N10</f>
        <v>0.2131104727082789</v>
      </c>
      <c r="O19" s="7">
        <f>+O18/O10</f>
        <v>0.20519928079112984</v>
      </c>
      <c r="Q19" s="7">
        <f>+Q18/Q10</f>
        <v>0.12980303519535022</v>
      </c>
      <c r="R19" s="7">
        <f>+R18/R10</f>
        <v>0.13637825667417167</v>
      </c>
      <c r="S19" s="7">
        <f>+S18/S10</f>
        <v>0.19437778539595468</v>
      </c>
    </row>
    <row r="20" spans="1:21" s="5" customFormat="1" ht="18" customHeight="1">
      <c r="A20" s="16" t="s">
        <v>68</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row>
    <row r="21" spans="1:21" s="5" customFormat="1" ht="12.75" customHeight="1">
      <c r="A21" s="16" t="s">
        <v>69</v>
      </c>
      <c r="B21" s="22">
        <v>-87.7</v>
      </c>
      <c r="C21" s="22">
        <v>-68.099999999999994</v>
      </c>
      <c r="D21" s="23"/>
      <c r="E21" s="22">
        <v>-17.399999999999999</v>
      </c>
      <c r="F21" s="22">
        <v>-21</v>
      </c>
      <c r="G21" s="22">
        <v>-18.2</v>
      </c>
      <c r="H21" s="22">
        <v>-37.799999999999997</v>
      </c>
      <c r="I21" s="35">
        <f>+SUM(E21:H21)</f>
        <v>-94.399999999999991</v>
      </c>
      <c r="J21" s="23"/>
      <c r="K21" s="22">
        <v>-15.4</v>
      </c>
      <c r="L21" s="22">
        <v>-22.3</v>
      </c>
      <c r="M21" s="22">
        <v>-20.100000000000001</v>
      </c>
      <c r="N21" s="22">
        <v>-24.1</v>
      </c>
      <c r="O21" s="35">
        <f>+SUM(K21:N21)</f>
        <v>-81.900000000000006</v>
      </c>
      <c r="Q21" s="22">
        <v>-11.7</v>
      </c>
      <c r="R21" s="22">
        <v>-12.2</v>
      </c>
      <c r="S21" s="22">
        <v>-17.399999999999999</v>
      </c>
    </row>
    <row r="22" spans="1:21" s="5" customFormat="1" ht="12.75" customHeight="1">
      <c r="A22" s="16" t="s">
        <v>70</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row>
    <row r="23" spans="1:21" s="5" customFormat="1" ht="21" customHeight="1" collapsed="1">
      <c r="A23" s="5" t="s">
        <v>88</v>
      </c>
      <c r="B23" s="23">
        <f>+B18+SUM(B20:B22)</f>
        <v>156.2000000000001</v>
      </c>
      <c r="C23" s="23">
        <f>+C18+SUM(C20:C22)</f>
        <v>174.29999999999995</v>
      </c>
      <c r="D23" s="23"/>
      <c r="E23" s="23">
        <f>+E18+SUM(E20:E22)</f>
        <v>34.900000000000063</v>
      </c>
      <c r="F23" s="23">
        <f>+F18+SUM(F20:F22)</f>
        <v>39.599999999999966</v>
      </c>
      <c r="G23" s="23">
        <f>+G18+SUM(G20:G22)</f>
        <v>34.199999999999939</v>
      </c>
      <c r="H23" s="23">
        <f>+H18+SUM(H20:H22)</f>
        <v>67.999999999999972</v>
      </c>
      <c r="I23" s="23">
        <f>+I18+SUM(I20:I22)</f>
        <v>176.70000000000027</v>
      </c>
      <c r="J23" s="23"/>
      <c r="K23" s="23">
        <f>+K18+SUM(K20:K22)</f>
        <v>57.099999999999994</v>
      </c>
      <c r="L23" s="23">
        <f>+L18+SUM(L20:L22)</f>
        <v>43.099999999999994</v>
      </c>
      <c r="M23" s="23">
        <f>+M18+SUM(M20:M22)</f>
        <v>44.199999999999989</v>
      </c>
      <c r="N23" s="23">
        <f>+N18+SUM(N20:N22)</f>
        <v>56.099999999999994</v>
      </c>
      <c r="O23" s="23">
        <f>+O18+SUM(O20:O22)</f>
        <v>200.50000000000014</v>
      </c>
      <c r="Q23" s="23">
        <f>+Q18+SUM(Q20:Q22)</f>
        <v>28.799999999999955</v>
      </c>
      <c r="R23" s="23">
        <f>+R18+SUM(R20:R22)</f>
        <v>25.599999999999977</v>
      </c>
      <c r="S23" s="23">
        <f>+S18+SUM(S20:S22)</f>
        <v>38.399999999999977</v>
      </c>
    </row>
    <row r="24" spans="1:21" s="11" customFormat="1" ht="21" customHeight="1">
      <c r="A24" s="11" t="s">
        <v>22</v>
      </c>
      <c r="B24" s="32">
        <f>+ROUND(B23/B25,2)</f>
        <v>1.33</v>
      </c>
      <c r="C24" s="32">
        <f>+ROUND(C23/C25,2)</f>
        <v>1.46</v>
      </c>
      <c r="D24" s="33"/>
      <c r="E24" s="43">
        <v>0.28999999999999998</v>
      </c>
      <c r="F24" s="43">
        <v>0.33</v>
      </c>
      <c r="G24" s="43">
        <v>0.28999999999999998</v>
      </c>
      <c r="H24" s="43">
        <v>0.56999999999999995</v>
      </c>
      <c r="I24" s="43">
        <v>1.48</v>
      </c>
      <c r="J24" s="33"/>
      <c r="K24" s="32">
        <f>+ROUND(K23/K25,2)</f>
        <v>0.48</v>
      </c>
      <c r="L24" s="32">
        <f>+ROUND(L23/L25,2)</f>
        <v>0.36</v>
      </c>
      <c r="M24" s="32">
        <f>+ROUND(M23/M25,2)</f>
        <v>0.37</v>
      </c>
      <c r="N24" s="32">
        <f>+ROUND(N23/N25,2)</f>
        <v>0.47</v>
      </c>
      <c r="O24" s="33">
        <f>SUM(K24:N24)</f>
        <v>1.68</v>
      </c>
      <c r="Q24" s="32">
        <f>+ROUND(Q23/Q25,2)</f>
        <v>0.24</v>
      </c>
      <c r="R24" s="32">
        <f>+ROUND(R23/R25,2)</f>
        <v>0.22</v>
      </c>
      <c r="S24" s="32">
        <f>+ROUND(S23/S25,2)</f>
        <v>0.32</v>
      </c>
    </row>
    <row r="25" spans="1:21"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row>
    <row r="26" spans="1:21" s="5" customFormat="1" ht="42" customHeight="1">
      <c r="A26" s="5" t="s">
        <v>77</v>
      </c>
      <c r="B26" s="25">
        <f>+B27+B30</f>
        <v>783.6</v>
      </c>
      <c r="C26" s="25">
        <f>+C27+C30</f>
        <v>963.1</v>
      </c>
      <c r="D26" s="23"/>
      <c r="E26" s="25">
        <f>+E27+E30</f>
        <v>245.8</v>
      </c>
      <c r="F26" s="25">
        <f>+F27+F30</f>
        <v>253.3</v>
      </c>
      <c r="G26" s="25">
        <f>+G27+G30</f>
        <v>255.9</v>
      </c>
      <c r="H26" s="25">
        <f>+H27+H30</f>
        <v>308.3</v>
      </c>
      <c r="I26" s="25">
        <f>+I27+I30</f>
        <v>1063.3</v>
      </c>
      <c r="J26" s="23"/>
      <c r="K26" s="25">
        <f>+K27+K30</f>
        <v>269.10000000000002</v>
      </c>
      <c r="L26" s="25">
        <f>+L27+L30</f>
        <v>278</v>
      </c>
      <c r="M26" s="25">
        <f>+M27+M30</f>
        <v>276.5</v>
      </c>
      <c r="N26" s="25">
        <f>+N27+N30</f>
        <v>330.8</v>
      </c>
      <c r="O26" s="25">
        <f>+O27+O30</f>
        <v>1154.4000000000001</v>
      </c>
      <c r="Q26" s="25">
        <f>+Q27+Q30</f>
        <v>271.79999999999995</v>
      </c>
      <c r="R26" s="25">
        <f>+R27+R30</f>
        <v>271.3</v>
      </c>
      <c r="S26" s="25">
        <f>+S27+S30</f>
        <v>255.6</v>
      </c>
      <c r="U26" s="44"/>
    </row>
    <row r="27" spans="1:21" s="6" customFormat="1">
      <c r="A27" s="6" t="s">
        <v>14</v>
      </c>
      <c r="B27" s="20">
        <v>585</v>
      </c>
      <c r="C27" s="20">
        <v>730.5</v>
      </c>
      <c r="D27" s="28"/>
      <c r="E27" s="20">
        <v>185</v>
      </c>
      <c r="F27" s="20">
        <v>190.8</v>
      </c>
      <c r="G27" s="20">
        <v>193.9</v>
      </c>
      <c r="H27" s="20">
        <v>241.3</v>
      </c>
      <c r="I27" s="6">
        <f>+E27+F27+G27+H27</f>
        <v>811</v>
      </c>
      <c r="J27" s="28"/>
      <c r="K27" s="20">
        <v>201.9</v>
      </c>
      <c r="L27" s="20">
        <v>211.6</v>
      </c>
      <c r="M27" s="20">
        <v>208.9</v>
      </c>
      <c r="N27" s="20">
        <v>255.8</v>
      </c>
      <c r="O27" s="6">
        <f>+K27+L27+M27+N27</f>
        <v>878.2</v>
      </c>
      <c r="Q27" s="20">
        <v>200.7</v>
      </c>
      <c r="R27" s="20">
        <v>206.5</v>
      </c>
      <c r="S27" s="20">
        <v>194.7</v>
      </c>
    </row>
    <row r="28" spans="1:21" s="6" customFormat="1" ht="13.5" customHeight="1">
      <c r="A28" s="6" t="s">
        <v>15</v>
      </c>
      <c r="B28" s="20">
        <v>410.2</v>
      </c>
      <c r="C28" s="20">
        <v>447.8</v>
      </c>
      <c r="D28" s="28"/>
      <c r="E28" s="20">
        <v>106.3</v>
      </c>
      <c r="F28" s="20">
        <v>110.9</v>
      </c>
      <c r="G28" s="20">
        <v>116</v>
      </c>
      <c r="H28" s="20">
        <v>145.19999999999999</v>
      </c>
      <c r="I28" s="6">
        <f>+E28+F28+G28+H28</f>
        <v>478.4</v>
      </c>
      <c r="J28" s="28"/>
      <c r="K28" s="20">
        <v>122.4</v>
      </c>
      <c r="L28" s="20">
        <v>126.6</v>
      </c>
      <c r="M28" s="20">
        <v>122.5</v>
      </c>
      <c r="N28" s="20">
        <v>150.69999999999999</v>
      </c>
      <c r="O28" s="6">
        <f>+K28+L28+M28+N28</f>
        <v>522.20000000000005</v>
      </c>
      <c r="Q28" s="20">
        <v>116.5</v>
      </c>
      <c r="R28" s="20">
        <v>117.9</v>
      </c>
      <c r="S28" s="20">
        <v>118.8</v>
      </c>
    </row>
    <row r="29" spans="1:21" s="6" customFormat="1">
      <c r="A29" s="6" t="s">
        <v>16</v>
      </c>
      <c r="B29" s="20">
        <v>87.3</v>
      </c>
      <c r="C29" s="20">
        <v>128.19999999999999</v>
      </c>
      <c r="D29" s="28"/>
      <c r="E29" s="20">
        <v>38.6</v>
      </c>
      <c r="F29" s="20">
        <v>40.299999999999997</v>
      </c>
      <c r="G29" s="20">
        <v>37.700000000000003</v>
      </c>
      <c r="H29" s="20">
        <v>50.3</v>
      </c>
      <c r="I29" s="6">
        <f>+E29+F29+G29+H29</f>
        <v>166.9</v>
      </c>
      <c r="J29" s="28"/>
      <c r="K29" s="20">
        <v>38.1</v>
      </c>
      <c r="L29" s="20">
        <v>43.3</v>
      </c>
      <c r="M29" s="20">
        <v>43.8</v>
      </c>
      <c r="N29" s="20">
        <v>53.5</v>
      </c>
      <c r="O29" s="6">
        <f>+K29+L29+M29+N29</f>
        <v>178.7</v>
      </c>
      <c r="Q29" s="20">
        <v>34.1</v>
      </c>
      <c r="R29" s="20">
        <v>40.1</v>
      </c>
      <c r="S29" s="20">
        <v>30</v>
      </c>
    </row>
    <row r="30" spans="1:21" s="6" customFormat="1">
      <c r="A30" s="6" t="s">
        <v>94</v>
      </c>
      <c r="B30" s="20">
        <v>198.6</v>
      </c>
      <c r="C30" s="20">
        <v>232.6</v>
      </c>
      <c r="D30" s="28"/>
      <c r="E30" s="20">
        <v>60.8</v>
      </c>
      <c r="F30" s="20">
        <v>62.5</v>
      </c>
      <c r="G30" s="20">
        <v>62</v>
      </c>
      <c r="H30" s="20">
        <v>67</v>
      </c>
      <c r="I30" s="6">
        <f>+E30+F30+G30+H30</f>
        <v>252.3</v>
      </c>
      <c r="J30" s="28"/>
      <c r="K30" s="20">
        <v>67.2</v>
      </c>
      <c r="L30" s="20">
        <v>66.400000000000006</v>
      </c>
      <c r="M30" s="20">
        <v>67.599999999999994</v>
      </c>
      <c r="N30" s="20">
        <v>75</v>
      </c>
      <c r="O30" s="6">
        <f>+K30+L30+M30+N30</f>
        <v>276.20000000000005</v>
      </c>
      <c r="Q30" s="20">
        <v>71.099999999999994</v>
      </c>
      <c r="R30" s="20">
        <v>64.8</v>
      </c>
      <c r="S30" s="20">
        <v>60.9</v>
      </c>
    </row>
    <row r="31" spans="1:21" s="5" customFormat="1" ht="21" customHeight="1">
      <c r="A31" s="5" t="s">
        <v>20</v>
      </c>
      <c r="B31" s="25">
        <f>+SUM(B32:B34)</f>
        <v>934.5</v>
      </c>
      <c r="C31" s="25">
        <f>+SUM(C32:C34)</f>
        <v>1157.8</v>
      </c>
      <c r="D31" s="23"/>
      <c r="E31" s="25">
        <f>+SUM(E32:E34)</f>
        <v>290.89999999999998</v>
      </c>
      <c r="F31" s="25">
        <f>+SUM(F32:F34)</f>
        <v>305.7</v>
      </c>
      <c r="G31" s="25">
        <f>+SUM(G32:G34)</f>
        <v>299.10000000000002</v>
      </c>
      <c r="H31" s="25">
        <f>+SUM(H32:H34)</f>
        <v>363.09999999999997</v>
      </c>
      <c r="I31" s="25">
        <f>+SUM(I32:I34)</f>
        <v>1258.8</v>
      </c>
      <c r="J31" s="23"/>
      <c r="K31" s="25">
        <f>+SUM(K32:K34)</f>
        <v>307.39999999999998</v>
      </c>
      <c r="L31" s="25">
        <f>+SUM(L32:L34)</f>
        <v>326.2</v>
      </c>
      <c r="M31" s="25">
        <f>+SUM(M32:M34)</f>
        <v>318.3</v>
      </c>
      <c r="N31" s="25">
        <f>+SUM(N32:N34)</f>
        <v>382.90000000000003</v>
      </c>
      <c r="O31" s="25">
        <f>+SUM(O32:O34)</f>
        <v>1334.8000000000002</v>
      </c>
      <c r="Q31" s="25">
        <f>+SUM(Q32:Q34)</f>
        <v>309.7</v>
      </c>
      <c r="R31" s="25">
        <f>+SUM(R32:R34)</f>
        <v>310.89999999999998</v>
      </c>
      <c r="S31" s="25">
        <f>+SUM(S32:S34)</f>
        <v>291.7</v>
      </c>
    </row>
    <row r="32" spans="1:21" s="6" customFormat="1" ht="13.5" customHeight="1">
      <c r="A32" s="6" t="s">
        <v>4</v>
      </c>
      <c r="B32" s="20">
        <v>283</v>
      </c>
      <c r="C32" s="20">
        <v>356</v>
      </c>
      <c r="D32" s="28"/>
      <c r="E32" s="20">
        <v>96.1</v>
      </c>
      <c r="F32" s="20">
        <v>93.6</v>
      </c>
      <c r="G32" s="20">
        <v>96.1</v>
      </c>
      <c r="H32" s="20">
        <v>106</v>
      </c>
      <c r="I32" s="6">
        <f>+E32+F32+G32+H32</f>
        <v>391.79999999999995</v>
      </c>
      <c r="J32" s="28"/>
      <c r="K32" s="20">
        <v>93.9</v>
      </c>
      <c r="L32" s="20">
        <v>95.9</v>
      </c>
      <c r="M32" s="20">
        <v>101.4</v>
      </c>
      <c r="N32" s="20">
        <v>118.9</v>
      </c>
      <c r="O32" s="6">
        <f>+K32+L32+M32+N32</f>
        <v>410.1</v>
      </c>
      <c r="Q32" s="20">
        <v>97.4</v>
      </c>
      <c r="R32" s="20">
        <v>96.5</v>
      </c>
      <c r="S32" s="20">
        <v>89.1</v>
      </c>
    </row>
    <row r="33" spans="1:19" s="6" customFormat="1">
      <c r="A33" s="6" t="s">
        <v>5</v>
      </c>
      <c r="B33" s="20">
        <v>438.2</v>
      </c>
      <c r="C33" s="20">
        <v>541.9</v>
      </c>
      <c r="D33" s="28"/>
      <c r="E33" s="20">
        <v>122.8</v>
      </c>
      <c r="F33" s="20">
        <v>140.80000000000001</v>
      </c>
      <c r="G33" s="20">
        <v>130.9</v>
      </c>
      <c r="H33" s="20">
        <v>181.4</v>
      </c>
      <c r="I33" s="6">
        <f>+E33+F33+G33+H33</f>
        <v>575.9</v>
      </c>
      <c r="J33" s="28"/>
      <c r="K33" s="20">
        <v>138.69999999999999</v>
      </c>
      <c r="L33" s="20">
        <v>157.1</v>
      </c>
      <c r="M33" s="20">
        <v>146.1</v>
      </c>
      <c r="N33" s="20">
        <v>178.3</v>
      </c>
      <c r="O33" s="6">
        <f>+K33+L33+M33+N33</f>
        <v>620.20000000000005</v>
      </c>
      <c r="Q33" s="20">
        <v>137.6</v>
      </c>
      <c r="R33" s="20">
        <v>144.19999999999999</v>
      </c>
      <c r="S33" s="20">
        <v>134.80000000000001</v>
      </c>
    </row>
    <row r="34" spans="1:19" s="6" customFormat="1">
      <c r="A34" s="6" t="s">
        <v>6</v>
      </c>
      <c r="B34" s="20">
        <v>213.3</v>
      </c>
      <c r="C34" s="20">
        <v>259.89999999999998</v>
      </c>
      <c r="D34" s="28"/>
      <c r="E34" s="20">
        <v>72</v>
      </c>
      <c r="F34" s="20">
        <v>71.3</v>
      </c>
      <c r="G34" s="20">
        <v>72.099999999999994</v>
      </c>
      <c r="H34" s="20">
        <v>75.7</v>
      </c>
      <c r="I34" s="6">
        <f>+E34+F34+G34+H34</f>
        <v>291.10000000000002</v>
      </c>
      <c r="J34" s="28"/>
      <c r="K34" s="20">
        <v>74.8</v>
      </c>
      <c r="L34" s="20">
        <v>73.2</v>
      </c>
      <c r="M34" s="20">
        <v>70.8</v>
      </c>
      <c r="N34" s="20">
        <v>85.7</v>
      </c>
      <c r="O34" s="6">
        <f>+K34+L34+M34+N34</f>
        <v>304.5</v>
      </c>
      <c r="Q34" s="20">
        <v>74.7</v>
      </c>
      <c r="R34" s="20">
        <v>70.2</v>
      </c>
      <c r="S34" s="20">
        <v>67.8</v>
      </c>
    </row>
    <row r="35" spans="1:19" s="6" customFormat="1" ht="42" customHeight="1">
      <c r="A35" s="5" t="s">
        <v>35</v>
      </c>
      <c r="B35" s="13"/>
      <c r="C35" s="13"/>
      <c r="D35" s="13"/>
      <c r="E35" s="13"/>
      <c r="F35" s="13"/>
      <c r="G35" s="13"/>
      <c r="H35" s="13"/>
      <c r="I35" s="13"/>
      <c r="J35" s="13"/>
      <c r="K35" s="13"/>
      <c r="L35" s="13"/>
      <c r="M35" s="13"/>
      <c r="N35" s="13"/>
      <c r="O35" s="34"/>
      <c r="Q35" s="13"/>
      <c r="R35" s="13"/>
      <c r="S35" s="13"/>
    </row>
    <row r="36" spans="1:19" s="6" customFormat="1" ht="21" customHeight="1">
      <c r="A36" s="5" t="s">
        <v>23</v>
      </c>
      <c r="B36" s="46">
        <v>0.18</v>
      </c>
      <c r="C36" s="46">
        <v>0.26</v>
      </c>
      <c r="D36" s="47"/>
      <c r="E36" s="46">
        <v>0.22</v>
      </c>
      <c r="F36" s="46">
        <v>0.15</v>
      </c>
      <c r="G36" s="46">
        <v>0.13</v>
      </c>
      <c r="H36" s="46">
        <v>0.1</v>
      </c>
      <c r="I36" s="46">
        <v>0.15</v>
      </c>
      <c r="J36" s="47"/>
      <c r="K36" s="46">
        <v>0.06</v>
      </c>
      <c r="L36" s="46">
        <v>0.13</v>
      </c>
      <c r="M36" s="46">
        <v>0.1</v>
      </c>
      <c r="N36" s="46">
        <v>-0.01</v>
      </c>
      <c r="O36" s="46">
        <v>0.09</v>
      </c>
      <c r="Q36" s="46">
        <v>-0.06</v>
      </c>
      <c r="R36" s="46">
        <v>-0.11</v>
      </c>
      <c r="S36" s="46">
        <v>-0.12</v>
      </c>
    </row>
    <row r="37" spans="1:19" s="6" customFormat="1" ht="12.75" customHeight="1">
      <c r="A37" s="16" t="s">
        <v>62</v>
      </c>
      <c r="B37" s="48" t="s">
        <v>81</v>
      </c>
      <c r="C37" s="49">
        <v>0.17</v>
      </c>
      <c r="D37" s="50"/>
      <c r="E37" s="49">
        <v>0.13</v>
      </c>
      <c r="F37" s="49">
        <v>-0.11</v>
      </c>
      <c r="G37" s="49">
        <v>0.03</v>
      </c>
      <c r="H37" s="49">
        <v>0.05</v>
      </c>
      <c r="I37" s="49">
        <v>0.02</v>
      </c>
      <c r="J37" s="50"/>
      <c r="K37" s="49">
        <v>0.11</v>
      </c>
      <c r="L37" s="49">
        <v>0.12</v>
      </c>
      <c r="M37" s="49">
        <v>0.01</v>
      </c>
      <c r="N37" s="49">
        <v>-0.18</v>
      </c>
      <c r="O37" s="49">
        <v>0</v>
      </c>
      <c r="Q37" s="49">
        <v>-0.4</v>
      </c>
      <c r="R37" s="49">
        <v>-0.36</v>
      </c>
      <c r="S37" s="49">
        <v>-0.37</v>
      </c>
    </row>
    <row r="38" spans="1:19" s="6" customFormat="1" ht="12.75" customHeight="1">
      <c r="A38" s="16" t="s">
        <v>63</v>
      </c>
      <c r="B38" s="48" t="s">
        <v>81</v>
      </c>
      <c r="C38" s="49">
        <v>0.32</v>
      </c>
      <c r="D38" s="50"/>
      <c r="E38" s="49">
        <v>0.28000000000000003</v>
      </c>
      <c r="F38" s="49">
        <v>0.33</v>
      </c>
      <c r="G38" s="49">
        <v>0.31</v>
      </c>
      <c r="H38" s="49">
        <v>0.22</v>
      </c>
      <c r="I38" s="49">
        <v>0.28000000000000003</v>
      </c>
      <c r="J38" s="50"/>
      <c r="K38" s="49">
        <v>0.19</v>
      </c>
      <c r="L38" s="49">
        <v>0.19</v>
      </c>
      <c r="M38" s="49">
        <v>0.18</v>
      </c>
      <c r="N38" s="49">
        <v>0.15</v>
      </c>
      <c r="O38" s="49">
        <v>0.19</v>
      </c>
      <c r="Q38" s="49">
        <v>0.15</v>
      </c>
      <c r="R38" s="49">
        <v>0.06</v>
      </c>
      <c r="S38" s="49">
        <v>0.01</v>
      </c>
    </row>
    <row r="39" spans="1:19" s="6" customFormat="1" ht="12.75" customHeight="1">
      <c r="A39" s="6" t="s">
        <v>10</v>
      </c>
      <c r="B39" s="49">
        <v>0.17</v>
      </c>
      <c r="C39" s="49">
        <v>0.25</v>
      </c>
      <c r="D39" s="50"/>
      <c r="E39" s="49">
        <v>0.22</v>
      </c>
      <c r="F39" s="49">
        <v>0.12</v>
      </c>
      <c r="G39" s="49">
        <v>0.19</v>
      </c>
      <c r="H39" s="49">
        <v>0.14000000000000001</v>
      </c>
      <c r="I39" s="49">
        <v>0.16</v>
      </c>
      <c r="J39" s="50"/>
      <c r="K39" s="49">
        <v>0.09</v>
      </c>
      <c r="L39" s="49">
        <v>0.17</v>
      </c>
      <c r="M39" s="49">
        <v>0.12</v>
      </c>
      <c r="N39" s="49">
        <v>0.01</v>
      </c>
      <c r="O39" s="49">
        <v>0.11</v>
      </c>
      <c r="Q39" s="49">
        <v>-0.05</v>
      </c>
      <c r="R39" s="49">
        <v>-0.09</v>
      </c>
      <c r="S39" s="49">
        <v>-0.11</v>
      </c>
    </row>
    <row r="40" spans="1:19" s="6" customFormat="1">
      <c r="A40" s="6" t="s">
        <v>64</v>
      </c>
      <c r="B40" s="49">
        <v>0.21</v>
      </c>
      <c r="C40" s="49">
        <v>0.31</v>
      </c>
      <c r="D40" s="50"/>
      <c r="E40" s="49">
        <v>0.22</v>
      </c>
      <c r="F40" s="49">
        <v>0.31</v>
      </c>
      <c r="G40" s="49">
        <v>-0.11</v>
      </c>
      <c r="H40" s="49">
        <v>-7.0000000000000007E-2</v>
      </c>
      <c r="I40" s="49">
        <v>0.06</v>
      </c>
      <c r="J40" s="50"/>
      <c r="K40" s="49">
        <v>-0.15</v>
      </c>
      <c r="L40" s="49">
        <v>-0.02</v>
      </c>
      <c r="M40" s="49">
        <v>0</v>
      </c>
      <c r="N40" s="49">
        <v>-0.11</v>
      </c>
      <c r="O40" s="49">
        <v>-0.05</v>
      </c>
      <c r="Q40" s="49">
        <v>-7.0000000000000007E-2</v>
      </c>
      <c r="R40" s="49">
        <v>-0.24</v>
      </c>
      <c r="S40" s="49">
        <v>-0.17</v>
      </c>
    </row>
    <row r="41" spans="1:19" s="5" customFormat="1" ht="21" customHeight="1">
      <c r="A41" s="5" t="s">
        <v>77</v>
      </c>
      <c r="B41" s="51"/>
      <c r="C41" s="51"/>
      <c r="D41" s="51"/>
      <c r="E41" s="51"/>
      <c r="F41" s="51"/>
      <c r="G41" s="51"/>
      <c r="H41" s="51"/>
      <c r="I41" s="51"/>
      <c r="J41" s="51"/>
      <c r="K41" s="51"/>
      <c r="L41" s="51"/>
      <c r="M41" s="51"/>
      <c r="N41" s="51"/>
      <c r="O41" s="51"/>
      <c r="Q41" s="51"/>
      <c r="R41" s="51"/>
      <c r="S41" s="51"/>
    </row>
    <row r="42" spans="1:19" s="6" customFormat="1">
      <c r="A42" s="6" t="s">
        <v>14</v>
      </c>
      <c r="B42" s="48" t="s">
        <v>81</v>
      </c>
      <c r="C42" s="49">
        <v>0.27</v>
      </c>
      <c r="D42" s="47"/>
      <c r="E42" s="49">
        <v>0.24</v>
      </c>
      <c r="F42" s="49">
        <v>0.13</v>
      </c>
      <c r="G42" s="49">
        <v>0.19</v>
      </c>
      <c r="H42" s="49">
        <v>0.14000000000000001</v>
      </c>
      <c r="I42" s="49">
        <v>0.17</v>
      </c>
      <c r="J42" s="47"/>
      <c r="K42" s="49">
        <v>0.09</v>
      </c>
      <c r="L42" s="49">
        <v>0.17</v>
      </c>
      <c r="M42" s="49">
        <v>0.11</v>
      </c>
      <c r="N42" s="49">
        <v>0</v>
      </c>
      <c r="O42" s="49">
        <v>0.11</v>
      </c>
      <c r="Q42" s="49">
        <v>-7.0000000000000007E-2</v>
      </c>
      <c r="R42" s="49">
        <v>-0.09</v>
      </c>
      <c r="S42" s="49">
        <v>-0.11</v>
      </c>
    </row>
    <row r="43" spans="1:19" s="6" customFormat="1" ht="13.5" customHeight="1">
      <c r="A43" s="6" t="s">
        <v>15</v>
      </c>
      <c r="B43" s="48" t="s">
        <v>81</v>
      </c>
      <c r="C43" s="49">
        <v>0.11</v>
      </c>
      <c r="D43" s="47"/>
      <c r="E43" s="49">
        <v>0.11</v>
      </c>
      <c r="F43" s="49">
        <v>0.06</v>
      </c>
      <c r="G43" s="49">
        <v>0.28000000000000003</v>
      </c>
      <c r="H43" s="49">
        <v>0.14000000000000001</v>
      </c>
      <c r="I43" s="49">
        <v>0.12</v>
      </c>
      <c r="J43" s="47"/>
      <c r="K43" s="49">
        <v>0.15</v>
      </c>
      <c r="L43" s="49">
        <v>0.2</v>
      </c>
      <c r="M43" s="49">
        <v>0.09</v>
      </c>
      <c r="N43" s="49">
        <v>-0.02</v>
      </c>
      <c r="O43" s="49">
        <v>0.12</v>
      </c>
      <c r="Q43" s="49">
        <v>-0.1</v>
      </c>
      <c r="R43" s="49">
        <v>-0.13</v>
      </c>
      <c r="S43" s="49">
        <v>-7.0000000000000007E-2</v>
      </c>
    </row>
    <row r="44" spans="1:19" s="6" customFormat="1">
      <c r="A44" s="6" t="s">
        <v>16</v>
      </c>
      <c r="B44" s="48" t="s">
        <v>81</v>
      </c>
      <c r="C44" s="49">
        <v>0.49</v>
      </c>
      <c r="D44" s="47"/>
      <c r="E44" s="49">
        <v>1.19</v>
      </c>
      <c r="F44" s="49">
        <v>0.33</v>
      </c>
      <c r="G44" s="49">
        <v>0.21</v>
      </c>
      <c r="H44" s="49">
        <v>0.08</v>
      </c>
      <c r="I44" s="49">
        <v>0.37</v>
      </c>
      <c r="J44" s="47"/>
      <c r="K44" s="49">
        <v>-0.01</v>
      </c>
      <c r="L44" s="49">
        <v>0.16</v>
      </c>
      <c r="M44" s="49">
        <v>0.22</v>
      </c>
      <c r="N44" s="49">
        <v>-0.02</v>
      </c>
      <c r="O44" s="49">
        <v>0.1</v>
      </c>
      <c r="Q44" s="49">
        <v>-0.17</v>
      </c>
      <c r="R44" s="49">
        <v>-0.15</v>
      </c>
      <c r="S44" s="49">
        <v>-0.34</v>
      </c>
    </row>
    <row r="45" spans="1:19" s="6" customFormat="1">
      <c r="A45" s="6" t="s">
        <v>94</v>
      </c>
      <c r="B45" s="48" t="s">
        <v>81</v>
      </c>
      <c r="C45" s="49">
        <v>0.19</v>
      </c>
      <c r="D45" s="47"/>
      <c r="E45" s="49">
        <v>0.15</v>
      </c>
      <c r="F45" s="49">
        <v>0.09</v>
      </c>
      <c r="G45" s="49">
        <v>0.18</v>
      </c>
      <c r="H45" s="49">
        <v>0.16</v>
      </c>
      <c r="I45" s="49">
        <v>0.15</v>
      </c>
      <c r="J45" s="47"/>
      <c r="K45" s="49">
        <v>0.11</v>
      </c>
      <c r="L45" s="49">
        <v>0.14000000000000001</v>
      </c>
      <c r="M45" s="49">
        <v>0.14000000000000001</v>
      </c>
      <c r="N45" s="49">
        <v>0.04</v>
      </c>
      <c r="O45" s="49">
        <v>0.13</v>
      </c>
      <c r="Q45" s="49">
        <v>-0.02</v>
      </c>
      <c r="R45" s="49">
        <v>-0.1</v>
      </c>
      <c r="S45" s="49">
        <v>-0.14000000000000001</v>
      </c>
    </row>
    <row r="46" spans="1:19" s="5" customFormat="1" ht="21" customHeight="1">
      <c r="A46" s="5" t="s">
        <v>20</v>
      </c>
      <c r="B46" s="51"/>
      <c r="C46" s="51"/>
      <c r="D46" s="51"/>
      <c r="E46" s="51"/>
      <c r="F46" s="51"/>
      <c r="G46" s="51"/>
      <c r="H46" s="51"/>
      <c r="I46" s="51"/>
      <c r="J46" s="51"/>
      <c r="K46" s="51"/>
      <c r="L46" s="51"/>
      <c r="M46" s="51"/>
      <c r="N46" s="51"/>
      <c r="O46" s="51"/>
      <c r="Q46" s="51"/>
      <c r="R46" s="51"/>
      <c r="S46" s="51"/>
    </row>
    <row r="47" spans="1:19" s="6" customFormat="1" ht="13.5" customHeight="1">
      <c r="A47" s="6" t="s">
        <v>4</v>
      </c>
      <c r="B47" s="48" t="s">
        <v>81</v>
      </c>
      <c r="C47" s="49">
        <v>0.27</v>
      </c>
      <c r="D47" s="47"/>
      <c r="E47" s="49">
        <v>0.38</v>
      </c>
      <c r="F47" s="49">
        <v>0.24</v>
      </c>
      <c r="G47" s="49">
        <v>0.14000000000000001</v>
      </c>
      <c r="H47" s="49">
        <v>0.1</v>
      </c>
      <c r="I47" s="49">
        <v>0.2</v>
      </c>
      <c r="J47" s="47"/>
      <c r="K47" s="49">
        <v>-0.02</v>
      </c>
      <c r="L47" s="49">
        <v>0.19</v>
      </c>
      <c r="M47" s="49">
        <v>0.15</v>
      </c>
      <c r="N47" s="49">
        <v>0.02</v>
      </c>
      <c r="O47" s="49">
        <v>0.12</v>
      </c>
      <c r="Q47" s="49">
        <v>0.1</v>
      </c>
      <c r="R47" s="49">
        <v>-0.12</v>
      </c>
      <c r="S47" s="49">
        <v>-0.16</v>
      </c>
    </row>
    <row r="48" spans="1:19" s="6" customFormat="1">
      <c r="A48" s="6" t="s">
        <v>5</v>
      </c>
      <c r="B48" s="48" t="s">
        <v>81</v>
      </c>
      <c r="C48" s="49">
        <v>0.24</v>
      </c>
      <c r="D48" s="47"/>
      <c r="E48" s="49">
        <v>0.1</v>
      </c>
      <c r="F48" s="49">
        <v>0.04</v>
      </c>
      <c r="G48" s="49">
        <v>0.05</v>
      </c>
      <c r="H48" s="49">
        <v>0.06</v>
      </c>
      <c r="I48" s="49">
        <v>0.06</v>
      </c>
      <c r="J48" s="47"/>
      <c r="K48" s="49">
        <v>0.13</v>
      </c>
      <c r="L48" s="49">
        <v>0.12</v>
      </c>
      <c r="M48" s="49">
        <v>0.12</v>
      </c>
      <c r="N48" s="49">
        <v>-0.02</v>
      </c>
      <c r="O48" s="49">
        <v>0.08</v>
      </c>
      <c r="Q48" s="49">
        <v>0</v>
      </c>
      <c r="R48" s="49">
        <v>-0.08</v>
      </c>
      <c r="S48" s="49">
        <v>-7.0000000000000007E-2</v>
      </c>
    </row>
    <row r="49" spans="1:19" s="6" customFormat="1">
      <c r="A49" s="6" t="s">
        <v>6</v>
      </c>
      <c r="B49" s="48" t="s">
        <v>81</v>
      </c>
      <c r="C49" s="49">
        <v>0.28999999999999998</v>
      </c>
      <c r="D49" s="47"/>
      <c r="E49" s="49">
        <v>0.22</v>
      </c>
      <c r="F49" s="49">
        <v>0.24</v>
      </c>
      <c r="G49" s="49">
        <v>0.27</v>
      </c>
      <c r="H49" s="49">
        <v>0.21</v>
      </c>
      <c r="I49" s="49">
        <v>0.24</v>
      </c>
      <c r="J49" s="47"/>
      <c r="K49" s="49">
        <v>0.04</v>
      </c>
      <c r="L49" s="49">
        <v>0.1</v>
      </c>
      <c r="M49" s="49">
        <v>0.01</v>
      </c>
      <c r="N49" s="49">
        <v>-0.03</v>
      </c>
      <c r="O49" s="49">
        <v>7.0000000000000007E-2</v>
      </c>
      <c r="Q49" s="49">
        <v>-0.12</v>
      </c>
      <c r="R49" s="49">
        <v>-0.18</v>
      </c>
      <c r="S49" s="49">
        <v>-0.16</v>
      </c>
    </row>
    <row r="50" spans="1:19" s="6" customFormat="1" ht="42" customHeight="1">
      <c r="A50" s="5" t="s">
        <v>42</v>
      </c>
      <c r="B50" s="36"/>
      <c r="C50" s="36"/>
      <c r="D50" s="13"/>
      <c r="E50" s="36"/>
      <c r="F50" s="36"/>
      <c r="G50" s="36"/>
      <c r="H50" s="36"/>
      <c r="I50" s="36"/>
      <c r="J50" s="13"/>
      <c r="K50" s="36"/>
      <c r="L50" s="36"/>
      <c r="M50" s="36"/>
      <c r="N50" s="36"/>
      <c r="O50" s="34"/>
      <c r="Q50" s="36"/>
      <c r="R50" s="36"/>
      <c r="S50" s="36"/>
    </row>
    <row r="51" spans="1:19" s="9" customFormat="1" ht="21" customHeight="1">
      <c r="A51" s="9" t="s">
        <v>1</v>
      </c>
      <c r="B51" s="45">
        <f>+'Income Statement non-IFRS'!B51</f>
        <v>5693</v>
      </c>
      <c r="C51" s="45">
        <f>+'Income Statement non-IFRS'!C51</f>
        <v>6840</v>
      </c>
      <c r="E51" s="45">
        <f>+'Income Statement non-IFRS'!E51</f>
        <v>6967</v>
      </c>
      <c r="F51" s="45">
        <f>+'Income Statement non-IFRS'!F51</f>
        <v>7122</v>
      </c>
      <c r="G51" s="45">
        <f>+'Income Statement non-IFRS'!G51</f>
        <v>7255</v>
      </c>
      <c r="H51" s="45">
        <f>+'Income Statement non-IFRS'!H51</f>
        <v>7459</v>
      </c>
      <c r="I51" s="45">
        <f>+'Income Statement non-IFRS'!I51</f>
        <v>7459</v>
      </c>
      <c r="K51" s="45">
        <f>+'Income Statement non-IFRS'!K51</f>
        <v>7628</v>
      </c>
      <c r="L51" s="45">
        <f>+'Income Statement non-IFRS'!L51</f>
        <v>7707</v>
      </c>
      <c r="M51" s="45">
        <f>+'Income Statement non-IFRS'!M51</f>
        <v>7825</v>
      </c>
      <c r="N51" s="45">
        <f>+'Income Statement non-IFRS'!N51</f>
        <v>7875</v>
      </c>
      <c r="O51" s="45">
        <f>+'Income Statement non-IFRS'!O51</f>
        <v>7875</v>
      </c>
      <c r="Q51" s="45">
        <f>+'Income Statement non-IFRS'!Q51</f>
        <v>8020</v>
      </c>
      <c r="R51" s="45">
        <f>+'Income Statement non-IFRS'!R51</f>
        <v>7903</v>
      </c>
      <c r="S51" s="45">
        <f>+'Income Statement non-IFRS'!S51</f>
        <v>7812</v>
      </c>
    </row>
    <row r="52" spans="1:19" s="9" customFormat="1" ht="21" customHeight="1">
      <c r="A52" s="9" t="s">
        <v>2</v>
      </c>
      <c r="B52" s="45">
        <f>+'Income Statement non-IFRS'!B52</f>
        <v>37280</v>
      </c>
      <c r="C52" s="45">
        <f>+'Income Statement non-IFRS'!C52</f>
        <v>43341</v>
      </c>
      <c r="E52" s="45">
        <f>+'Income Statement non-IFRS'!E52</f>
        <v>11813</v>
      </c>
      <c r="F52" s="45">
        <f>+'Income Statement non-IFRS'!F52</f>
        <v>12085</v>
      </c>
      <c r="G52" s="45">
        <f>+'Income Statement non-IFRS'!G52</f>
        <v>11350</v>
      </c>
      <c r="H52" s="45">
        <f>+'Income Statement non-IFRS'!H52</f>
        <v>13651</v>
      </c>
      <c r="I52" s="45">
        <f>+'Income Statement non-IFRS'!I52</f>
        <v>48899</v>
      </c>
      <c r="K52" s="45">
        <f>+'Income Statement non-IFRS'!K52</f>
        <v>13536</v>
      </c>
      <c r="L52" s="45">
        <f>+'Income Statement non-IFRS'!L52</f>
        <v>13146</v>
      </c>
      <c r="M52" s="45">
        <f>+'Income Statement non-IFRS'!M52</f>
        <v>11577</v>
      </c>
      <c r="N52" s="45">
        <f>+'Income Statement non-IFRS'!N52</f>
        <v>11213</v>
      </c>
      <c r="O52" s="45">
        <f>+'Income Statement non-IFRS'!O52</f>
        <v>49472</v>
      </c>
      <c r="Q52" s="45">
        <f>+'Income Statement non-IFRS'!Q52</f>
        <v>9473</v>
      </c>
      <c r="R52" s="45">
        <f>+'Income Statement non-IFRS'!R52</f>
        <v>8500</v>
      </c>
      <c r="S52" s="45">
        <f>+'Income Statement non-IFRS'!S52</f>
        <v>8661</v>
      </c>
    </row>
    <row r="53" spans="1:19" s="6" customFormat="1">
      <c r="B53" s="13"/>
      <c r="C53" s="13"/>
      <c r="D53" s="13"/>
      <c r="E53" s="13"/>
      <c r="F53" s="13"/>
      <c r="G53" s="13"/>
      <c r="H53" s="13"/>
      <c r="I53" s="13"/>
      <c r="J53" s="13"/>
      <c r="K53" s="13"/>
      <c r="L53" s="13"/>
      <c r="M53" s="13"/>
      <c r="N53" s="13"/>
      <c r="O53" s="34"/>
      <c r="Q53" s="13"/>
      <c r="R53" s="13"/>
      <c r="S53" s="13"/>
    </row>
    <row r="54" spans="1:19" s="6" customFormat="1">
      <c r="A54" s="17"/>
      <c r="B54" s="18"/>
      <c r="C54" s="18"/>
      <c r="D54" s="18"/>
      <c r="E54" s="18"/>
      <c r="F54" s="18"/>
      <c r="G54" s="18"/>
      <c r="H54" s="18"/>
      <c r="I54" s="18"/>
      <c r="J54" s="18"/>
      <c r="K54" s="18"/>
      <c r="L54" s="18"/>
      <c r="M54" s="18"/>
      <c r="N54" s="18"/>
      <c r="O54" s="18"/>
      <c r="Q54" s="18"/>
      <c r="R54" s="18"/>
      <c r="S54" s="18"/>
    </row>
    <row r="55" spans="1:19" s="6" customFormat="1">
      <c r="B55" s="13"/>
      <c r="C55" s="13"/>
      <c r="D55" s="13"/>
      <c r="E55" s="13"/>
      <c r="F55" s="13"/>
      <c r="G55" s="13"/>
      <c r="H55" s="13"/>
      <c r="I55" s="13"/>
      <c r="J55" s="13"/>
      <c r="K55" s="13"/>
      <c r="L55" s="13"/>
      <c r="M55" s="13"/>
      <c r="O55" s="34"/>
      <c r="Q55" s="13"/>
    </row>
    <row r="56" spans="1:19" s="6" customFormat="1">
      <c r="B56" s="13"/>
      <c r="C56" s="13"/>
      <c r="D56" s="13"/>
      <c r="E56" s="13"/>
      <c r="F56" s="13"/>
      <c r="G56" s="13"/>
      <c r="H56" s="13"/>
      <c r="I56" s="13"/>
      <c r="J56" s="13"/>
      <c r="K56" s="13"/>
      <c r="L56" s="13"/>
      <c r="M56" s="13"/>
      <c r="O56" s="34"/>
      <c r="Q56" s="13"/>
    </row>
  </sheetData>
  <phoneticPr fontId="0" type="noConversion"/>
  <printOptions horizontalCentered="1"/>
  <pageMargins left="0.25" right="0.18" top="0.35" bottom="0.38" header="0.22" footer="0.28000000000000003"/>
  <pageSetup paperSize="9" scale="59"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2">
    <pageSetUpPr fitToPage="1"/>
  </sheetPr>
  <dimension ref="A1:V57"/>
  <sheetViews>
    <sheetView showGridLines="0" view="pageBreakPreview" zoomScale="85" zoomScaleNormal="100" zoomScaleSheetLayoutView="85" workbookViewId="0">
      <pane xSplit="1" ySplit="5" topLeftCell="J6" activePane="bottomRight" state="frozen"/>
      <selection pane="topRight" activeCell="B1" sqref="B1"/>
      <selection pane="bottomLeft" activeCell="A3" sqref="A3"/>
      <selection pane="bottomRight" activeCell="S18" sqref="S18"/>
    </sheetView>
  </sheetViews>
  <sheetFormatPr defaultRowHeight="12.75" outlineLevelRow="1"/>
  <cols>
    <col min="1" max="1" width="55.7109375" customWidth="1"/>
    <col min="2" max="3" width="8.7109375" customWidth="1"/>
    <col min="4" max="4" width="4.5703125" customWidth="1"/>
    <col min="5" max="9" width="8.7109375" customWidth="1"/>
    <col min="10" max="10" width="4.5703125" customWidth="1"/>
    <col min="11" max="13" width="8.7109375" customWidth="1"/>
    <col min="15" max="15" width="9.140625" style="34"/>
    <col min="16" max="16" width="4.5703125" customWidth="1"/>
  </cols>
  <sheetData>
    <row r="1" spans="1:19" ht="20.25">
      <c r="A1" s="1" t="s">
        <v>101</v>
      </c>
    </row>
    <row r="2" spans="1:19" ht="12.75" customHeight="1">
      <c r="A2" s="2"/>
    </row>
    <row r="3" spans="1:19" ht="12.75" customHeight="1">
      <c r="A3" s="2" t="s">
        <v>45</v>
      </c>
    </row>
    <row r="4" spans="1:19">
      <c r="A4" s="2"/>
    </row>
    <row r="5" spans="1:19">
      <c r="A5" s="3" t="s">
        <v>11</v>
      </c>
      <c r="B5" s="4" t="s">
        <v>3</v>
      </c>
      <c r="C5" s="4" t="s">
        <v>12</v>
      </c>
      <c r="E5" s="4" t="s">
        <v>40</v>
      </c>
      <c r="F5" s="4" t="s">
        <v>39</v>
      </c>
      <c r="G5" s="4" t="s">
        <v>38</v>
      </c>
      <c r="H5" s="4" t="s">
        <v>37</v>
      </c>
      <c r="I5" s="4" t="s">
        <v>13</v>
      </c>
      <c r="K5" s="4" t="s">
        <v>17</v>
      </c>
      <c r="L5" s="4" t="s">
        <v>18</v>
      </c>
      <c r="M5" s="4" t="s">
        <v>19</v>
      </c>
      <c r="N5" s="4" t="s">
        <v>102</v>
      </c>
      <c r="O5" s="4" t="s">
        <v>103</v>
      </c>
      <c r="Q5" s="4" t="s">
        <v>108</v>
      </c>
      <c r="R5" s="4" t="s">
        <v>109</v>
      </c>
      <c r="S5" s="4" t="s">
        <v>113</v>
      </c>
    </row>
    <row r="6" spans="1:19" ht="21" customHeight="1">
      <c r="A6" s="2" t="s">
        <v>62</v>
      </c>
      <c r="B6" s="27">
        <v>375.6</v>
      </c>
      <c r="C6" s="27">
        <v>432.2</v>
      </c>
      <c r="D6" s="34"/>
      <c r="E6" s="27">
        <v>95.8</v>
      </c>
      <c r="F6" s="27">
        <v>96.2</v>
      </c>
      <c r="G6" s="27">
        <v>92.8</v>
      </c>
      <c r="H6" s="27">
        <v>138.69999999999999</v>
      </c>
      <c r="I6" s="35">
        <f>+SUM(E6:H6)</f>
        <v>423.5</v>
      </c>
      <c r="J6" s="34"/>
      <c r="K6" s="27">
        <v>100.7</v>
      </c>
      <c r="L6" s="27">
        <v>101.2</v>
      </c>
      <c r="M6" s="27">
        <v>90.5</v>
      </c>
      <c r="N6" s="27">
        <v>115.2</v>
      </c>
      <c r="O6" s="35">
        <f>+SUM(K6:N6)</f>
        <v>407.59999999999997</v>
      </c>
      <c r="Q6" s="27">
        <v>64.599999999999994</v>
      </c>
      <c r="R6" s="27">
        <v>69.400000000000006</v>
      </c>
      <c r="S6" s="27">
        <v>59</v>
      </c>
    </row>
    <row r="7" spans="1:19">
      <c r="A7" s="2" t="s">
        <v>63</v>
      </c>
      <c r="B7" s="27">
        <v>417.1</v>
      </c>
      <c r="C7" s="27">
        <v>550.6</v>
      </c>
      <c r="D7" s="34"/>
      <c r="E7" s="27">
        <v>153.80000000000001</v>
      </c>
      <c r="F7" s="27">
        <v>160.19999999999999</v>
      </c>
      <c r="G7" s="27">
        <v>165.3</v>
      </c>
      <c r="H7" s="27">
        <v>177.6</v>
      </c>
      <c r="I7" s="35">
        <f>+SUM(E7:H7)</f>
        <v>656.9</v>
      </c>
      <c r="J7" s="34"/>
      <c r="K7" s="27">
        <v>168.9</v>
      </c>
      <c r="L7" s="27">
        <v>176.8</v>
      </c>
      <c r="M7" s="27">
        <v>187.4</v>
      </c>
      <c r="N7" s="27">
        <v>217.1</v>
      </c>
      <c r="O7" s="35">
        <f>+SUM(K7:N7)</f>
        <v>750.2</v>
      </c>
      <c r="Q7" s="27">
        <v>208.2</v>
      </c>
      <c r="R7" s="27">
        <v>202.2</v>
      </c>
      <c r="S7" s="27">
        <v>196.7</v>
      </c>
    </row>
    <row r="8" spans="1:19" s="6" customFormat="1" ht="13.5" customHeight="1">
      <c r="A8" s="6" t="s">
        <v>10</v>
      </c>
      <c r="B8" s="28">
        <f>+B7+B6</f>
        <v>792.7</v>
      </c>
      <c r="C8" s="28">
        <f>+C7+C6</f>
        <v>982.8</v>
      </c>
      <c r="D8" s="28"/>
      <c r="E8" s="28">
        <f>+E7+E6</f>
        <v>249.60000000000002</v>
      </c>
      <c r="F8" s="28">
        <f>+F7+F6</f>
        <v>256.39999999999998</v>
      </c>
      <c r="G8" s="28">
        <f>+G7+G6</f>
        <v>258.10000000000002</v>
      </c>
      <c r="H8" s="28">
        <f>+H7+H6</f>
        <v>316.29999999999995</v>
      </c>
      <c r="I8" s="28">
        <f>+I7+I6</f>
        <v>1080.4000000000001</v>
      </c>
      <c r="J8" s="28"/>
      <c r="K8" s="28">
        <f>+K7+K6</f>
        <v>269.60000000000002</v>
      </c>
      <c r="L8" s="28">
        <f>+L7+L6</f>
        <v>278</v>
      </c>
      <c r="M8" s="28">
        <f>+M7+M6</f>
        <v>277.89999999999998</v>
      </c>
      <c r="N8" s="28">
        <f>+N7+N6</f>
        <v>332.3</v>
      </c>
      <c r="O8" s="28">
        <f>+O7+O6</f>
        <v>1157.8</v>
      </c>
      <c r="Q8" s="28">
        <f>+Q7+Q6</f>
        <v>272.79999999999995</v>
      </c>
      <c r="R8" s="28">
        <f>+R7+R6</f>
        <v>271.60000000000002</v>
      </c>
      <c r="S8" s="28">
        <f>+S7+S6</f>
        <v>255.7</v>
      </c>
    </row>
    <row r="9" spans="1:19" s="6" customFormat="1" ht="12.75" customHeight="1">
      <c r="A9" s="6" t="s">
        <v>64</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row>
    <row r="10" spans="1:19" s="5" customFormat="1" ht="12.75" customHeight="1">
      <c r="A10" s="5" t="s">
        <v>65</v>
      </c>
      <c r="B10" s="25">
        <f>+B8+B9</f>
        <v>943.6</v>
      </c>
      <c r="C10" s="25">
        <f>+C8+C9</f>
        <v>1177.5</v>
      </c>
      <c r="D10" s="23"/>
      <c r="E10" s="25">
        <f>+E8+E9</f>
        <v>294.70000000000005</v>
      </c>
      <c r="F10" s="25">
        <f>+F8+F9</f>
        <v>308.79999999999995</v>
      </c>
      <c r="G10" s="25">
        <f>+G8+G9</f>
        <v>301.3</v>
      </c>
      <c r="H10" s="25">
        <f>+H8+H9</f>
        <v>371.09999999999997</v>
      </c>
      <c r="I10" s="25">
        <f>+I8+I9</f>
        <v>1275.9000000000001</v>
      </c>
      <c r="J10" s="23"/>
      <c r="K10" s="25">
        <f>+K8+K9</f>
        <v>307.90000000000003</v>
      </c>
      <c r="L10" s="25">
        <f>+L8+L9</f>
        <v>326.2</v>
      </c>
      <c r="M10" s="25">
        <f>+M8+M9</f>
        <v>319.7</v>
      </c>
      <c r="N10" s="25">
        <f>+N8+N9</f>
        <v>384.40000000000003</v>
      </c>
      <c r="O10" s="25">
        <f>+O8+O9</f>
        <v>1338.2</v>
      </c>
      <c r="Q10" s="25">
        <f>+Q8+Q9</f>
        <v>310.69999999999993</v>
      </c>
      <c r="R10" s="25">
        <f>+R8+R9</f>
        <v>311.20000000000005</v>
      </c>
      <c r="S10" s="25">
        <f>+S8+S9</f>
        <v>291.8</v>
      </c>
    </row>
    <row r="11" spans="1:19" s="6" customFormat="1" ht="18" customHeight="1">
      <c r="A11" s="6" t="s">
        <v>66</v>
      </c>
      <c r="B11" s="20">
        <v>-26.8</v>
      </c>
      <c r="C11" s="20">
        <v>-49.3</v>
      </c>
      <c r="D11" s="28"/>
      <c r="E11" s="20">
        <v>-12.7</v>
      </c>
      <c r="F11" s="20">
        <v>-13.1</v>
      </c>
      <c r="G11" s="20">
        <v>-16</v>
      </c>
      <c r="H11" s="20">
        <v>-11.2</v>
      </c>
      <c r="I11" s="35">
        <f>+SUM(E11:H11)</f>
        <v>-53</v>
      </c>
      <c r="J11" s="28"/>
      <c r="K11" s="20">
        <v>-14.6</v>
      </c>
      <c r="L11" s="20">
        <v>-12.8</v>
      </c>
      <c r="M11" s="20">
        <v>-14.3</v>
      </c>
      <c r="N11" s="20">
        <v>-15.1</v>
      </c>
      <c r="O11" s="35">
        <f>+SUM(K11:N11)</f>
        <v>-56.800000000000004</v>
      </c>
      <c r="Q11" s="20">
        <v>-14</v>
      </c>
      <c r="R11" s="20">
        <v>-14.1</v>
      </c>
      <c r="S11" s="20">
        <v>-12.7</v>
      </c>
    </row>
    <row r="12" spans="1:19" s="6" customFormat="1">
      <c r="A12" s="6" t="s">
        <v>67</v>
      </c>
      <c r="B12" s="20">
        <v>-115.2</v>
      </c>
      <c r="C12" s="20">
        <v>-143.69999999999999</v>
      </c>
      <c r="D12" s="28"/>
      <c r="E12" s="20">
        <v>-40.1</v>
      </c>
      <c r="F12" s="20">
        <v>-38.299999999999997</v>
      </c>
      <c r="G12" s="20">
        <v>-38.200000000000003</v>
      </c>
      <c r="H12" s="20">
        <v>-39</v>
      </c>
      <c r="I12" s="35">
        <f>+SUM(E12:H12)</f>
        <v>-155.60000000000002</v>
      </c>
      <c r="J12" s="28"/>
      <c r="K12" s="20">
        <v>-35.4</v>
      </c>
      <c r="L12" s="20">
        <v>-38.700000000000003</v>
      </c>
      <c r="M12" s="20">
        <v>-37.6</v>
      </c>
      <c r="N12" s="20">
        <v>-42.9</v>
      </c>
      <c r="O12" s="35">
        <f>+SUM(K12:N12)</f>
        <v>-154.6</v>
      </c>
      <c r="Q12" s="20">
        <v>-37.799999999999997</v>
      </c>
      <c r="R12" s="20">
        <v>-35.4</v>
      </c>
      <c r="S12" s="20">
        <v>-32.200000000000003</v>
      </c>
    </row>
    <row r="13" spans="1:19" s="7" customFormat="1" ht="18" customHeight="1">
      <c r="A13" s="7" t="s">
        <v>24</v>
      </c>
      <c r="B13" s="29">
        <v>-250.1</v>
      </c>
      <c r="C13" s="29">
        <v>-293</v>
      </c>
      <c r="D13" s="30"/>
      <c r="E13" s="29">
        <v>-74</v>
      </c>
      <c r="F13" s="29">
        <v>-73.599999999999994</v>
      </c>
      <c r="G13" s="29">
        <v>-73.3</v>
      </c>
      <c r="H13" s="29">
        <v>-71.7</v>
      </c>
      <c r="I13" s="35">
        <f>+SUM(E13:H13)</f>
        <v>-292.59999999999997</v>
      </c>
      <c r="J13" s="30"/>
      <c r="K13" s="29">
        <v>-70.8</v>
      </c>
      <c r="L13" s="29">
        <v>-73.8</v>
      </c>
      <c r="M13" s="29">
        <v>-75.8</v>
      </c>
      <c r="N13" s="29">
        <v>-77.2</v>
      </c>
      <c r="O13" s="35">
        <f>+SUM(K13:N13)</f>
        <v>-297.59999999999997</v>
      </c>
      <c r="Q13" s="29">
        <v>-78.400000000000006</v>
      </c>
      <c r="R13" s="29">
        <v>-76.599999999999994</v>
      </c>
      <c r="S13" s="29">
        <v>-70.099999999999994</v>
      </c>
    </row>
    <row r="14" spans="1:19" s="7" customFormat="1">
      <c r="A14" s="7" t="s">
        <v>25</v>
      </c>
      <c r="B14" s="29">
        <v>-223</v>
      </c>
      <c r="C14" s="29">
        <v>-293.60000000000002</v>
      </c>
      <c r="D14" s="30"/>
      <c r="E14" s="29">
        <v>-82.2</v>
      </c>
      <c r="F14" s="29">
        <v>-87.6</v>
      </c>
      <c r="G14" s="29">
        <v>-82.5</v>
      </c>
      <c r="H14" s="29">
        <v>-94</v>
      </c>
      <c r="I14" s="35">
        <f>+SUM(E14:H14)</f>
        <v>-346.3</v>
      </c>
      <c r="J14" s="30"/>
      <c r="K14" s="29">
        <v>-91.5</v>
      </c>
      <c r="L14" s="29">
        <v>-94.3</v>
      </c>
      <c r="M14" s="29">
        <v>-90.5</v>
      </c>
      <c r="N14" s="29">
        <v>-106.8</v>
      </c>
      <c r="O14" s="35">
        <f>+SUM(K14:N14)</f>
        <v>-383.1</v>
      </c>
      <c r="Q14" s="29">
        <v>-92.7</v>
      </c>
      <c r="R14" s="29">
        <v>-90.2</v>
      </c>
      <c r="S14" s="29">
        <v>-80.7</v>
      </c>
    </row>
    <row r="15" spans="1:19" s="7" customFormat="1">
      <c r="A15" s="14" t="s">
        <v>96</v>
      </c>
      <c r="B15" s="29">
        <v>-58.6</v>
      </c>
      <c r="C15" s="29">
        <v>-81.7</v>
      </c>
      <c r="D15" s="30"/>
      <c r="E15" s="29">
        <v>-20.6</v>
      </c>
      <c r="F15" s="29">
        <v>-24</v>
      </c>
      <c r="G15" s="29">
        <v>-23.5</v>
      </c>
      <c r="H15" s="29">
        <v>-25.8</v>
      </c>
      <c r="I15" s="35">
        <f>+SUM(E15:H15)</f>
        <v>-93.899999999999991</v>
      </c>
      <c r="J15" s="30"/>
      <c r="K15" s="29">
        <v>-25.4</v>
      </c>
      <c r="L15" s="29">
        <v>-24.8</v>
      </c>
      <c r="M15" s="29">
        <v>-25.6</v>
      </c>
      <c r="N15" s="29">
        <v>-28.3</v>
      </c>
      <c r="O15" s="35">
        <f>+SUM(K15:N15)</f>
        <v>-104.10000000000001</v>
      </c>
      <c r="Q15" s="29">
        <v>-27.4</v>
      </c>
      <c r="R15" s="29">
        <v>-26.8</v>
      </c>
      <c r="S15" s="29">
        <v>-21.6</v>
      </c>
    </row>
    <row r="16" spans="1:19" s="7" customFormat="1" hidden="1" outlineLevel="1">
      <c r="A16" s="14"/>
      <c r="B16" s="29"/>
      <c r="C16" s="29"/>
      <c r="D16" s="30"/>
      <c r="E16" s="29"/>
      <c r="F16" s="29"/>
      <c r="G16" s="29"/>
      <c r="H16" s="29"/>
      <c r="I16" s="35">
        <f>+SUM(E16:H16)</f>
        <v>0</v>
      </c>
      <c r="J16" s="30"/>
      <c r="K16" s="29"/>
      <c r="L16" s="29"/>
      <c r="M16" s="29"/>
      <c r="N16" s="29"/>
      <c r="O16" s="35">
        <f>+SUM(K16:N16)</f>
        <v>0</v>
      </c>
      <c r="Q16" s="29"/>
      <c r="R16" s="29"/>
      <c r="S16" s="29"/>
    </row>
    <row r="17" spans="1:22" s="7" customFormat="1" hidden="1" outlineLevel="1">
      <c r="A17" s="14"/>
      <c r="B17" s="29"/>
      <c r="C17" s="29"/>
      <c r="D17" s="30"/>
      <c r="E17" s="29"/>
      <c r="F17" s="29"/>
      <c r="G17" s="29"/>
      <c r="H17" s="29"/>
      <c r="I17" s="35">
        <f>+SUM(E17:H17)</f>
        <v>0</v>
      </c>
      <c r="J17" s="30"/>
      <c r="K17" s="29"/>
      <c r="L17" s="29"/>
      <c r="M17" s="29"/>
      <c r="N17" s="29"/>
      <c r="O17" s="35">
        <f>+SUM(K17:N17)</f>
        <v>0</v>
      </c>
      <c r="Q17" s="29"/>
      <c r="R17" s="29"/>
      <c r="S17" s="29"/>
    </row>
    <row r="18" spans="1:22" s="5" customFormat="1" ht="13.5" customHeight="1" collapsed="1">
      <c r="A18" s="5" t="s">
        <v>21</v>
      </c>
      <c r="B18" s="23">
        <f t="shared" ref="B18:C18" si="0">+SUM(B10:B17)</f>
        <v>269.89999999999998</v>
      </c>
      <c r="C18" s="23">
        <f t="shared" si="0"/>
        <v>316.2</v>
      </c>
      <c r="D18" s="23"/>
      <c r="E18" s="23">
        <f t="shared" ref="E18:I18" si="1">+SUM(E10:E17)</f>
        <v>65.100000000000051</v>
      </c>
      <c r="F18" s="23">
        <f t="shared" si="1"/>
        <v>72.199999999999932</v>
      </c>
      <c r="G18" s="23">
        <f t="shared" si="1"/>
        <v>67.800000000000011</v>
      </c>
      <c r="H18" s="23">
        <f t="shared" si="1"/>
        <v>129.39999999999998</v>
      </c>
      <c r="I18" s="23">
        <f t="shared" si="1"/>
        <v>334.50000000000028</v>
      </c>
      <c r="J18" s="23"/>
      <c r="K18" s="23">
        <f t="shared" ref="K18:O18" si="2">+SUM(K10:K17)</f>
        <v>70.200000000000017</v>
      </c>
      <c r="L18" s="23">
        <f t="shared" si="2"/>
        <v>81.799999999999983</v>
      </c>
      <c r="M18" s="23">
        <f t="shared" si="2"/>
        <v>75.899999999999949</v>
      </c>
      <c r="N18" s="23">
        <f t="shared" si="2"/>
        <v>114.10000000000004</v>
      </c>
      <c r="O18" s="23">
        <f t="shared" si="2"/>
        <v>342.00000000000023</v>
      </c>
      <c r="Q18" s="23">
        <f t="shared" ref="Q18:R18" si="3">+SUM(Q10:Q17)</f>
        <v>60.399999999999913</v>
      </c>
      <c r="R18" s="23">
        <f t="shared" si="3"/>
        <v>68.100000000000051</v>
      </c>
      <c r="S18" s="23">
        <f>+SUM(S10:S17)</f>
        <v>74.500000000000028</v>
      </c>
    </row>
    <row r="19" spans="1:22" s="7" customFormat="1">
      <c r="A19" s="14" t="s">
        <v>36</v>
      </c>
      <c r="B19" s="7">
        <f>+B18/B10</f>
        <v>0.28603221704111909</v>
      </c>
      <c r="C19" s="7">
        <f>+C18/C10</f>
        <v>0.26853503184713373</v>
      </c>
      <c r="D19" s="15"/>
      <c r="E19" s="7">
        <f>+E18/E10</f>
        <v>0.22090261282660348</v>
      </c>
      <c r="F19" s="7">
        <f>+F18/F10</f>
        <v>0.23380829015544022</v>
      </c>
      <c r="G19" s="7">
        <f>+G18/G10</f>
        <v>0.22502489213408566</v>
      </c>
      <c r="H19" s="7">
        <f>+H18/H10</f>
        <v>0.34869307464295335</v>
      </c>
      <c r="I19" s="7">
        <f>+I18/I10</f>
        <v>0.2621678814954152</v>
      </c>
      <c r="J19" s="15"/>
      <c r="K19" s="7">
        <f>+K18/K10</f>
        <v>0.22799610263072428</v>
      </c>
      <c r="L19" s="7">
        <f>+L18/L10</f>
        <v>0.25076640098099323</v>
      </c>
      <c r="M19" s="7">
        <f>+M18/M10</f>
        <v>0.2374100719424459</v>
      </c>
      <c r="N19" s="7">
        <f>+N18/N10</f>
        <v>0.29682622268470349</v>
      </c>
      <c r="O19" s="7">
        <f>+O18/O10</f>
        <v>0.25556717979375299</v>
      </c>
      <c r="Q19" s="7">
        <f>+Q18/Q10</f>
        <v>0.19439974251689709</v>
      </c>
      <c r="R19" s="7">
        <f>+R18/R10</f>
        <v>0.21883033419023148</v>
      </c>
      <c r="S19" s="7">
        <f>+S18/S10</f>
        <v>0.25531185743660051</v>
      </c>
    </row>
    <row r="20" spans="1:22" s="5" customFormat="1" ht="18" customHeight="1">
      <c r="A20" s="16" t="s">
        <v>68</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row>
    <row r="21" spans="1:22" s="5" customFormat="1" ht="12.75" customHeight="1">
      <c r="A21" s="16" t="s">
        <v>69</v>
      </c>
      <c r="B21" s="22">
        <v>-98</v>
      </c>
      <c r="C21" s="22">
        <v>-103.4</v>
      </c>
      <c r="D21" s="23"/>
      <c r="E21" s="22">
        <v>-21.8</v>
      </c>
      <c r="F21" s="22">
        <v>-25.4</v>
      </c>
      <c r="G21" s="22">
        <v>-22.7</v>
      </c>
      <c r="H21" s="22">
        <v>-44.1</v>
      </c>
      <c r="I21" s="35">
        <f>+SUM(E21:H21)</f>
        <v>-114</v>
      </c>
      <c r="J21" s="23"/>
      <c r="K21" s="22">
        <v>-21.7</v>
      </c>
      <c r="L21" s="22">
        <v>-26.7</v>
      </c>
      <c r="M21" s="22">
        <v>-27</v>
      </c>
      <c r="N21" s="22">
        <v>-34.4</v>
      </c>
      <c r="O21" s="35">
        <f>+SUM(K21:N21)</f>
        <v>-109.80000000000001</v>
      </c>
      <c r="Q21" s="22">
        <v>-17.3</v>
      </c>
      <c r="R21" s="22">
        <v>-19.600000000000001</v>
      </c>
      <c r="S21" s="22">
        <v>-21.4</v>
      </c>
    </row>
    <row r="22" spans="1:22" s="5" customFormat="1" ht="12.75" customHeight="1">
      <c r="A22" s="16" t="s">
        <v>70</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row>
    <row r="23" spans="1:22" s="5" customFormat="1" ht="21" customHeight="1" collapsed="1">
      <c r="A23" s="5" t="s">
        <v>88</v>
      </c>
      <c r="B23" s="23">
        <f>+B18+SUM(B20:B22)</f>
        <v>187.2</v>
      </c>
      <c r="C23" s="23">
        <f>+C18+SUM(C20:C22)</f>
        <v>217.49999999999997</v>
      </c>
      <c r="D23" s="23"/>
      <c r="E23" s="23">
        <f>+E18+SUM(E20:E22)</f>
        <v>46.300000000000054</v>
      </c>
      <c r="F23" s="23">
        <f>+F18+SUM(F20:F22)</f>
        <v>49.999999999999929</v>
      </c>
      <c r="G23" s="23">
        <f>+G18+SUM(G20:G22)</f>
        <v>46.70000000000001</v>
      </c>
      <c r="H23" s="23">
        <f>+H18+SUM(H20:H22)</f>
        <v>84.499999999999972</v>
      </c>
      <c r="I23" s="23">
        <f>+I18+SUM(I20:I22)</f>
        <v>227.50000000000028</v>
      </c>
      <c r="J23" s="23"/>
      <c r="K23" s="23">
        <f>+K18+SUM(K20:K22)</f>
        <v>48.700000000000017</v>
      </c>
      <c r="L23" s="23">
        <f>+L18+SUM(L20:L22)</f>
        <v>54.999999999999986</v>
      </c>
      <c r="M23" s="23">
        <f>+M18+SUM(M20:M22)</f>
        <v>58.699999999999946</v>
      </c>
      <c r="N23" s="23">
        <f>+N18+SUM(N20:N22)</f>
        <v>78.30000000000004</v>
      </c>
      <c r="O23" s="23">
        <f>+O18+SUM(O20:O22)</f>
        <v>240.70000000000022</v>
      </c>
      <c r="Q23" s="23">
        <f>+Q18+SUM(Q20:Q22)</f>
        <v>43.399999999999913</v>
      </c>
      <c r="R23" s="23">
        <f>+R18+SUM(R20:R22)</f>
        <v>43.900000000000048</v>
      </c>
      <c r="S23" s="23">
        <f>+S18+SUM(S20:S22)</f>
        <v>52.200000000000031</v>
      </c>
    </row>
    <row r="24" spans="1:22" s="11" customFormat="1" ht="21" customHeight="1">
      <c r="A24" s="11" t="s">
        <v>22</v>
      </c>
      <c r="B24" s="32">
        <f>+ROUND(B23/B25,2)</f>
        <v>1.59</v>
      </c>
      <c r="C24" s="32">
        <f>+ROUND(C23/C25,2)</f>
        <v>1.83</v>
      </c>
      <c r="D24" s="33"/>
      <c r="E24" s="32">
        <f>+ROUND(E23/E25,2)</f>
        <v>0.39</v>
      </c>
      <c r="F24" s="32">
        <f>+ROUND(F23/F25,2)</f>
        <v>0.42</v>
      </c>
      <c r="G24" s="32">
        <f>+ROUND(G23/G25,2)</f>
        <v>0.39</v>
      </c>
      <c r="H24" s="32">
        <f>+ROUND(H23/H25,2)</f>
        <v>0.7</v>
      </c>
      <c r="I24" s="32">
        <f>+ROUND(I23/I25,2)</f>
        <v>1.9</v>
      </c>
      <c r="J24" s="33"/>
      <c r="K24" s="32">
        <f>+ROUND(K23/K25,2)</f>
        <v>0.41</v>
      </c>
      <c r="L24" s="32">
        <f>+ROUND(L23/L25,2)</f>
        <v>0.46</v>
      </c>
      <c r="M24" s="32">
        <f>+ROUND(M23/M25,2)</f>
        <v>0.49</v>
      </c>
      <c r="N24" s="32">
        <f>+ROUND(N23/N25,2)</f>
        <v>0.66</v>
      </c>
      <c r="O24" s="32">
        <f>+ROUND(O23/O25,2)</f>
        <v>2.02</v>
      </c>
      <c r="Q24" s="32">
        <f>+ROUND(Q23/Q25,2)</f>
        <v>0.37</v>
      </c>
      <c r="R24" s="32">
        <f>+ROUND(R23/R25,2)</f>
        <v>0.37</v>
      </c>
      <c r="S24" s="32">
        <f>+ROUND(S23/S25,2)</f>
        <v>0.44</v>
      </c>
    </row>
    <row r="25" spans="1:22"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row>
    <row r="26" spans="1:22" s="5" customFormat="1" ht="42" customHeight="1">
      <c r="A26" s="5" t="s">
        <v>77</v>
      </c>
      <c r="B26" s="25">
        <f>+B27+B30</f>
        <v>792.7</v>
      </c>
      <c r="C26" s="25">
        <f>+C27+C30</f>
        <v>982.8</v>
      </c>
      <c r="D26" s="23"/>
      <c r="E26" s="25">
        <f>+E27+E30</f>
        <v>249.60000000000002</v>
      </c>
      <c r="F26" s="25">
        <f>+F27+F30</f>
        <v>256.39999999999998</v>
      </c>
      <c r="G26" s="25">
        <f>+G27+G30</f>
        <v>258.10000000000002</v>
      </c>
      <c r="H26" s="25">
        <f>+H27+H30</f>
        <v>316.3</v>
      </c>
      <c r="I26" s="25">
        <f>+I27+I30</f>
        <v>1080.4000000000001</v>
      </c>
      <c r="J26" s="23"/>
      <c r="K26" s="25">
        <f>+K27+K30</f>
        <v>269.60000000000002</v>
      </c>
      <c r="L26" s="25">
        <f>+L27+L30</f>
        <v>278</v>
      </c>
      <c r="M26" s="25">
        <f>+M27+M30</f>
        <v>277.89999999999998</v>
      </c>
      <c r="N26" s="25">
        <f>+N27+N30</f>
        <v>332.3</v>
      </c>
      <c r="O26" s="25">
        <f>+O27+O30</f>
        <v>1157.8</v>
      </c>
      <c r="Q26" s="25">
        <f>+Q27+Q30</f>
        <v>272.79999999999995</v>
      </c>
      <c r="R26" s="25">
        <f>+R27+R30</f>
        <v>271.60000000000002</v>
      </c>
      <c r="S26" s="25">
        <f>+S27+S30</f>
        <v>255.70000000000002</v>
      </c>
      <c r="V26" s="44"/>
    </row>
    <row r="27" spans="1:22" s="6" customFormat="1">
      <c r="A27" s="6" t="s">
        <v>14</v>
      </c>
      <c r="B27" s="20">
        <v>593.20000000000005</v>
      </c>
      <c r="C27" s="20">
        <v>746.6</v>
      </c>
      <c r="D27" s="28"/>
      <c r="E27" s="20">
        <v>187.3</v>
      </c>
      <c r="F27" s="20">
        <v>193</v>
      </c>
      <c r="G27" s="20">
        <v>195.8</v>
      </c>
      <c r="H27" s="20">
        <v>249.3</v>
      </c>
      <c r="I27" s="6">
        <f>+E27+F27+G27+H27</f>
        <v>825.40000000000009</v>
      </c>
      <c r="J27" s="28"/>
      <c r="K27" s="20">
        <v>202.4</v>
      </c>
      <c r="L27" s="20">
        <v>211.6</v>
      </c>
      <c r="M27" s="20">
        <v>210.3</v>
      </c>
      <c r="N27" s="20">
        <v>257.3</v>
      </c>
      <c r="O27" s="6">
        <f>+K27+L27+M27+N27</f>
        <v>881.59999999999991</v>
      </c>
      <c r="Q27" s="20">
        <v>201.7</v>
      </c>
      <c r="R27" s="20">
        <v>206.8</v>
      </c>
      <c r="S27" s="20">
        <v>194.8</v>
      </c>
    </row>
    <row r="28" spans="1:22" s="6" customFormat="1" ht="13.5" customHeight="1">
      <c r="A28" s="6" t="s">
        <v>15</v>
      </c>
      <c r="B28" s="20">
        <v>410.2</v>
      </c>
      <c r="C28" s="20">
        <v>447.9</v>
      </c>
      <c r="D28" s="28"/>
      <c r="E28" s="20">
        <v>106.3</v>
      </c>
      <c r="F28" s="20">
        <v>111.1</v>
      </c>
      <c r="G28" s="20">
        <v>116.9</v>
      </c>
      <c r="H28" s="20">
        <v>152.6</v>
      </c>
      <c r="I28" s="6">
        <f>+E28+F28+G28+H28</f>
        <v>486.9</v>
      </c>
      <c r="J28" s="28"/>
      <c r="K28" s="20">
        <v>122.7</v>
      </c>
      <c r="L28" s="20">
        <v>126.6</v>
      </c>
      <c r="M28" s="20">
        <v>122.5</v>
      </c>
      <c r="N28" s="20">
        <v>150.69999999999999</v>
      </c>
      <c r="O28" s="6">
        <f>+K28+L28+M28+N28</f>
        <v>522.5</v>
      </c>
      <c r="Q28" s="20">
        <v>116.5</v>
      </c>
      <c r="R28" s="20">
        <v>117.9</v>
      </c>
      <c r="S28" s="20">
        <v>118.8</v>
      </c>
    </row>
    <row r="29" spans="1:22" s="6" customFormat="1">
      <c r="A29" s="6" t="s">
        <v>16</v>
      </c>
      <c r="B29" s="20">
        <v>87.3</v>
      </c>
      <c r="C29" s="20">
        <v>137.5</v>
      </c>
      <c r="D29" s="28"/>
      <c r="E29" s="20">
        <v>40.9</v>
      </c>
      <c r="F29" s="20">
        <v>42.3</v>
      </c>
      <c r="G29" s="20">
        <v>38.700000000000003</v>
      </c>
      <c r="H29" s="20">
        <v>50.9</v>
      </c>
      <c r="I29" s="6">
        <f>+E29+F29+G29+H29</f>
        <v>172.79999999999998</v>
      </c>
      <c r="J29" s="28"/>
      <c r="K29" s="20">
        <v>38.299999999999997</v>
      </c>
      <c r="L29" s="20">
        <v>43.3</v>
      </c>
      <c r="M29" s="20">
        <v>43.8</v>
      </c>
      <c r="N29" s="20">
        <v>53.7</v>
      </c>
      <c r="O29" s="6">
        <f>+K29+L29+M29+N29</f>
        <v>179.1</v>
      </c>
      <c r="Q29" s="20">
        <v>34.1</v>
      </c>
      <c r="R29" s="20">
        <v>40.1</v>
      </c>
      <c r="S29" s="20">
        <v>30</v>
      </c>
    </row>
    <row r="30" spans="1:22" s="6" customFormat="1">
      <c r="A30" s="6" t="s">
        <v>94</v>
      </c>
      <c r="B30" s="20">
        <v>199.5</v>
      </c>
      <c r="C30" s="20">
        <v>236.2</v>
      </c>
      <c r="D30" s="28"/>
      <c r="E30" s="20">
        <v>62.3</v>
      </c>
      <c r="F30" s="20">
        <v>63.4</v>
      </c>
      <c r="G30" s="20">
        <v>62.3</v>
      </c>
      <c r="H30" s="20">
        <v>67</v>
      </c>
      <c r="I30" s="6">
        <f>+E30+F30+G30+H30</f>
        <v>255</v>
      </c>
      <c r="J30" s="28"/>
      <c r="K30" s="20">
        <v>67.2</v>
      </c>
      <c r="L30" s="20">
        <v>66.400000000000006</v>
      </c>
      <c r="M30" s="20">
        <v>67.599999999999994</v>
      </c>
      <c r="N30" s="20">
        <v>75</v>
      </c>
      <c r="O30" s="6">
        <f>+K30+L30+M30+N30</f>
        <v>276.20000000000005</v>
      </c>
      <c r="Q30" s="20">
        <v>71.099999999999994</v>
      </c>
      <c r="R30" s="20">
        <v>64.8</v>
      </c>
      <c r="S30" s="20">
        <v>60.9</v>
      </c>
    </row>
    <row r="31" spans="1:22" s="5" customFormat="1" ht="21" customHeight="1">
      <c r="A31" s="5" t="s">
        <v>20</v>
      </c>
      <c r="B31" s="25">
        <f>+SUM(B32:B34)</f>
        <v>943.6</v>
      </c>
      <c r="C31" s="25">
        <f>+SUM(C32:C34)</f>
        <v>1177.5</v>
      </c>
      <c r="D31" s="23"/>
      <c r="E31" s="25">
        <f>+SUM(E32:E34)</f>
        <v>294.7</v>
      </c>
      <c r="F31" s="25">
        <f>+SUM(F32:F34)</f>
        <v>308.8</v>
      </c>
      <c r="G31" s="25">
        <f>+SUM(G32:G34)</f>
        <v>301.3</v>
      </c>
      <c r="H31" s="25">
        <f>+SUM(H32:H34)</f>
        <v>371.1</v>
      </c>
      <c r="I31" s="25">
        <f>+SUM(I32:I34)</f>
        <v>1275.9000000000001</v>
      </c>
      <c r="J31" s="23"/>
      <c r="K31" s="25">
        <f>+SUM(K32:K34)</f>
        <v>307.89999999999998</v>
      </c>
      <c r="L31" s="25">
        <f>+SUM(L32:L34)</f>
        <v>326.2</v>
      </c>
      <c r="M31" s="25">
        <f>+SUM(M32:M34)</f>
        <v>319.7</v>
      </c>
      <c r="N31" s="25">
        <f>+SUM(N32:N34)</f>
        <v>384.4</v>
      </c>
      <c r="O31" s="25">
        <f>+SUM(O32:O34)</f>
        <v>1338.2000000000003</v>
      </c>
      <c r="Q31" s="25">
        <f>+SUM(Q32:Q34)</f>
        <v>310.7</v>
      </c>
      <c r="R31" s="25">
        <f>+SUM(R32:R34)</f>
        <v>311.2</v>
      </c>
      <c r="S31" s="25">
        <f>+SUM(S32:S34)</f>
        <v>291.8</v>
      </c>
    </row>
    <row r="32" spans="1:22" s="6" customFormat="1" ht="13.5" customHeight="1">
      <c r="A32" s="6" t="s">
        <v>4</v>
      </c>
      <c r="B32" s="20">
        <v>286.3</v>
      </c>
      <c r="C32" s="20">
        <v>366.5</v>
      </c>
      <c r="D32" s="28"/>
      <c r="E32" s="20">
        <v>98</v>
      </c>
      <c r="F32" s="20">
        <v>95.1</v>
      </c>
      <c r="G32" s="20">
        <v>97</v>
      </c>
      <c r="H32" s="20">
        <v>107.8</v>
      </c>
      <c r="I32" s="6">
        <f>+E32+F32+G32+H32</f>
        <v>397.90000000000003</v>
      </c>
      <c r="J32" s="28"/>
      <c r="K32" s="20">
        <v>94.1</v>
      </c>
      <c r="L32" s="20">
        <v>95.9</v>
      </c>
      <c r="M32" s="20">
        <v>102.7</v>
      </c>
      <c r="N32" s="20">
        <v>119.2</v>
      </c>
      <c r="O32" s="6">
        <f>+K32+L32+M32+N32</f>
        <v>411.9</v>
      </c>
      <c r="Q32" s="20">
        <v>97.8</v>
      </c>
      <c r="R32" s="20">
        <v>96.6</v>
      </c>
      <c r="S32" s="20">
        <v>89.2</v>
      </c>
    </row>
    <row r="33" spans="1:19" s="6" customFormat="1">
      <c r="A33" s="6" t="s">
        <v>5</v>
      </c>
      <c r="B33" s="20">
        <v>441.8</v>
      </c>
      <c r="C33" s="20">
        <v>548.29999999999995</v>
      </c>
      <c r="D33" s="28"/>
      <c r="E33" s="20">
        <v>124.2</v>
      </c>
      <c r="F33" s="20">
        <v>142</v>
      </c>
      <c r="G33" s="20">
        <v>131.9</v>
      </c>
      <c r="H33" s="20">
        <v>186.2</v>
      </c>
      <c r="I33" s="6">
        <f>+E33+F33+G33+H33</f>
        <v>584.29999999999995</v>
      </c>
      <c r="J33" s="28"/>
      <c r="K33" s="20">
        <v>138.9</v>
      </c>
      <c r="L33" s="20">
        <v>157.1</v>
      </c>
      <c r="M33" s="20">
        <v>146.19999999999999</v>
      </c>
      <c r="N33" s="20">
        <v>178.8</v>
      </c>
      <c r="O33" s="6">
        <f>+K33+L33+M33+N33</f>
        <v>621</v>
      </c>
      <c r="Q33" s="20">
        <v>137.69999999999999</v>
      </c>
      <c r="R33" s="20">
        <v>144.19999999999999</v>
      </c>
      <c r="S33" s="20">
        <v>134.80000000000001</v>
      </c>
    </row>
    <row r="34" spans="1:19" s="6" customFormat="1">
      <c r="A34" s="6" t="s">
        <v>6</v>
      </c>
      <c r="B34" s="20">
        <v>215.5</v>
      </c>
      <c r="C34" s="20">
        <v>262.7</v>
      </c>
      <c r="D34" s="28"/>
      <c r="E34" s="20">
        <v>72.5</v>
      </c>
      <c r="F34" s="20">
        <v>71.7</v>
      </c>
      <c r="G34" s="20">
        <v>72.400000000000006</v>
      </c>
      <c r="H34" s="20">
        <v>77.099999999999994</v>
      </c>
      <c r="I34" s="6">
        <f>+E34+F34+G34+H34</f>
        <v>293.7</v>
      </c>
      <c r="J34" s="28"/>
      <c r="K34" s="20">
        <v>74.900000000000006</v>
      </c>
      <c r="L34" s="20">
        <v>73.2</v>
      </c>
      <c r="M34" s="20">
        <v>70.8</v>
      </c>
      <c r="N34" s="20">
        <v>86.4</v>
      </c>
      <c r="O34" s="6">
        <f>+K34+L34+M34+N34</f>
        <v>305.30000000000007</v>
      </c>
      <c r="Q34" s="20">
        <v>75.2</v>
      </c>
      <c r="R34" s="20">
        <v>70.400000000000006</v>
      </c>
      <c r="S34" s="20">
        <v>67.8</v>
      </c>
    </row>
    <row r="35" spans="1:19" s="6" customFormat="1" ht="42" customHeight="1">
      <c r="A35" s="5" t="s">
        <v>35</v>
      </c>
      <c r="B35" s="13"/>
      <c r="C35" s="13"/>
      <c r="D35" s="13"/>
      <c r="E35" s="13"/>
      <c r="F35" s="13"/>
      <c r="G35" s="13"/>
      <c r="H35" s="13"/>
      <c r="I35" s="13"/>
      <c r="J35" s="13"/>
      <c r="K35" s="13"/>
      <c r="L35" s="13"/>
      <c r="M35" s="13"/>
      <c r="N35" s="13"/>
      <c r="O35" s="34"/>
      <c r="Q35" s="13"/>
      <c r="R35" s="13"/>
      <c r="S35" s="13"/>
    </row>
    <row r="36" spans="1:19" s="6" customFormat="1" ht="21" customHeight="1">
      <c r="A36" s="5" t="s">
        <v>23</v>
      </c>
      <c r="B36" s="46">
        <v>0.19</v>
      </c>
      <c r="C36" s="46">
        <v>0.27</v>
      </c>
      <c r="D36" s="47"/>
      <c r="E36" s="46">
        <v>0.21</v>
      </c>
      <c r="F36" s="46">
        <v>0.13</v>
      </c>
      <c r="G36" s="46">
        <v>0.12</v>
      </c>
      <c r="H36" s="46">
        <v>0.12</v>
      </c>
      <c r="I36" s="46">
        <v>0.14000000000000001</v>
      </c>
      <c r="J36" s="47"/>
      <c r="K36" s="46">
        <v>0.1</v>
      </c>
      <c r="L36" s="46">
        <v>0.12</v>
      </c>
      <c r="M36" s="46">
        <v>0.1</v>
      </c>
      <c r="N36" s="46">
        <v>-0.03</v>
      </c>
      <c r="O36" s="46">
        <v>0.08</v>
      </c>
      <c r="Q36" s="46">
        <v>-0.06</v>
      </c>
      <c r="R36" s="46">
        <v>-0.11</v>
      </c>
      <c r="S36" s="46">
        <v>-0.12</v>
      </c>
    </row>
    <row r="37" spans="1:19" s="6" customFormat="1" ht="12.75" customHeight="1">
      <c r="A37" s="16" t="s">
        <v>62</v>
      </c>
      <c r="B37" s="48" t="s">
        <v>81</v>
      </c>
      <c r="C37" s="49">
        <v>0.17</v>
      </c>
      <c r="D37" s="50"/>
      <c r="E37" s="49">
        <v>0.13</v>
      </c>
      <c r="F37" s="49">
        <v>-0.11</v>
      </c>
      <c r="G37" s="49">
        <v>0.03</v>
      </c>
      <c r="H37" s="49">
        <v>0.1</v>
      </c>
      <c r="I37" s="49">
        <v>0.03</v>
      </c>
      <c r="J37" s="50"/>
      <c r="K37" s="49">
        <v>0.11</v>
      </c>
      <c r="L37" s="49">
        <v>0.12</v>
      </c>
      <c r="M37" s="49">
        <v>0.01</v>
      </c>
      <c r="N37" s="49">
        <v>-0.22</v>
      </c>
      <c r="O37" s="49">
        <v>-0.02</v>
      </c>
      <c r="Q37" s="49">
        <v>-0.4</v>
      </c>
      <c r="R37" s="49">
        <v>-0.36</v>
      </c>
      <c r="S37" s="49">
        <v>-0.37</v>
      </c>
    </row>
    <row r="38" spans="1:19" s="6" customFormat="1" ht="12.75" customHeight="1">
      <c r="A38" s="16" t="s">
        <v>63</v>
      </c>
      <c r="B38" s="48" t="s">
        <v>81</v>
      </c>
      <c r="C38" s="49">
        <v>0.34</v>
      </c>
      <c r="D38" s="50"/>
      <c r="E38" s="49">
        <v>0.27</v>
      </c>
      <c r="F38" s="49">
        <v>0.3</v>
      </c>
      <c r="G38" s="49">
        <v>0.27</v>
      </c>
      <c r="H38" s="49">
        <v>0.21</v>
      </c>
      <c r="I38" s="49">
        <v>0.26</v>
      </c>
      <c r="J38" s="50"/>
      <c r="K38" s="49">
        <v>0.16</v>
      </c>
      <c r="L38" s="49">
        <v>0.17</v>
      </c>
      <c r="M38" s="49">
        <v>0.17</v>
      </c>
      <c r="N38" s="49">
        <v>0.15</v>
      </c>
      <c r="O38" s="49">
        <v>0.17</v>
      </c>
      <c r="Q38" s="49">
        <v>0.15</v>
      </c>
      <c r="R38" s="49">
        <v>0.06</v>
      </c>
      <c r="S38" s="49">
        <v>0.01</v>
      </c>
    </row>
    <row r="39" spans="1:19" s="6" customFormat="1" ht="12.75" customHeight="1">
      <c r="A39" s="6" t="s">
        <v>10</v>
      </c>
      <c r="B39" s="49">
        <v>0.19</v>
      </c>
      <c r="C39" s="49">
        <v>0.26</v>
      </c>
      <c r="D39" s="50"/>
      <c r="E39" s="49">
        <v>0.21</v>
      </c>
      <c r="F39" s="49">
        <v>0.1</v>
      </c>
      <c r="G39" s="49">
        <v>0.17</v>
      </c>
      <c r="H39" s="49">
        <v>0.16</v>
      </c>
      <c r="I39" s="49">
        <v>0.16</v>
      </c>
      <c r="J39" s="50"/>
      <c r="K39" s="49">
        <v>0.14000000000000001</v>
      </c>
      <c r="L39" s="49">
        <v>0.15</v>
      </c>
      <c r="M39" s="49">
        <v>0.12</v>
      </c>
      <c r="N39" s="49">
        <v>-0.01</v>
      </c>
      <c r="O39" s="49">
        <v>0.1</v>
      </c>
      <c r="Q39" s="49">
        <v>-0.05</v>
      </c>
      <c r="R39" s="49">
        <v>-0.09</v>
      </c>
      <c r="S39" s="49">
        <v>-0.12</v>
      </c>
    </row>
    <row r="40" spans="1:19" s="6" customFormat="1">
      <c r="A40" s="6" t="s">
        <v>64</v>
      </c>
      <c r="B40" s="49">
        <v>0.21</v>
      </c>
      <c r="C40" s="49">
        <v>0.31</v>
      </c>
      <c r="D40" s="50"/>
      <c r="E40" s="49">
        <v>0.22</v>
      </c>
      <c r="F40" s="49">
        <v>0.31</v>
      </c>
      <c r="G40" s="49">
        <v>-0.11</v>
      </c>
      <c r="H40" s="49">
        <v>-7.0000000000000007E-2</v>
      </c>
      <c r="I40" s="49">
        <v>0.06</v>
      </c>
      <c r="J40" s="50"/>
      <c r="K40" s="49">
        <v>-0.1</v>
      </c>
      <c r="L40" s="49">
        <v>-0.02</v>
      </c>
      <c r="M40" s="49">
        <v>0</v>
      </c>
      <c r="N40" s="49">
        <v>-0.11</v>
      </c>
      <c r="O40" s="49">
        <v>-0.05</v>
      </c>
      <c r="Q40" s="49">
        <v>-7.0000000000000007E-2</v>
      </c>
      <c r="R40" s="49">
        <v>-0.24</v>
      </c>
      <c r="S40" s="49">
        <v>-0.17</v>
      </c>
    </row>
    <row r="41" spans="1:19" s="5" customFormat="1" ht="21" customHeight="1">
      <c r="A41" s="5" t="s">
        <v>77</v>
      </c>
      <c r="B41" s="51"/>
      <c r="C41" s="51"/>
      <c r="D41" s="51"/>
      <c r="E41" s="51"/>
      <c r="F41" s="51"/>
      <c r="G41" s="51"/>
      <c r="H41" s="51"/>
      <c r="I41" s="51"/>
      <c r="J41" s="51"/>
      <c r="K41" s="51"/>
      <c r="L41" s="51"/>
      <c r="M41" s="51"/>
      <c r="N41" s="51"/>
      <c r="O41" s="51"/>
      <c r="Q41" s="51"/>
      <c r="R41" s="51"/>
      <c r="S41" s="51"/>
    </row>
    <row r="42" spans="1:19" s="6" customFormat="1">
      <c r="A42" s="6" t="s">
        <v>14</v>
      </c>
      <c r="B42" s="48" t="s">
        <v>81</v>
      </c>
      <c r="C42" s="49">
        <v>0.28000000000000003</v>
      </c>
      <c r="D42" s="47"/>
      <c r="E42" s="49">
        <v>0.19</v>
      </c>
      <c r="F42" s="49">
        <v>0.11</v>
      </c>
      <c r="G42" s="49">
        <v>0.16</v>
      </c>
      <c r="H42" s="49">
        <v>0.17</v>
      </c>
      <c r="I42" s="49">
        <v>0.16</v>
      </c>
      <c r="J42" s="47"/>
      <c r="K42" s="49">
        <v>0.14000000000000001</v>
      </c>
      <c r="L42" s="49">
        <v>0.16</v>
      </c>
      <c r="M42" s="49">
        <v>0.11</v>
      </c>
      <c r="N42" s="49">
        <v>-0.03</v>
      </c>
      <c r="O42" s="49">
        <v>0.1</v>
      </c>
      <c r="Q42" s="49">
        <v>-0.06</v>
      </c>
      <c r="R42" s="49">
        <v>-0.09</v>
      </c>
      <c r="S42" s="49">
        <v>-0.11</v>
      </c>
    </row>
    <row r="43" spans="1:19" s="6" customFormat="1" ht="13.5" customHeight="1">
      <c r="A43" s="6" t="s">
        <v>15</v>
      </c>
      <c r="B43" s="48" t="s">
        <v>81</v>
      </c>
      <c r="C43" s="49">
        <v>0.11</v>
      </c>
      <c r="D43" s="47"/>
      <c r="E43" s="49">
        <v>0.08</v>
      </c>
      <c r="F43" s="49">
        <v>0.03</v>
      </c>
      <c r="G43" s="49">
        <v>0.27</v>
      </c>
      <c r="H43" s="49">
        <v>0.2</v>
      </c>
      <c r="I43" s="49">
        <v>0.14000000000000001</v>
      </c>
      <c r="J43" s="47"/>
      <c r="K43" s="49">
        <v>0.21</v>
      </c>
      <c r="L43" s="49">
        <v>0.2</v>
      </c>
      <c r="M43" s="49">
        <v>0.09</v>
      </c>
      <c r="N43" s="49">
        <v>-7.0000000000000007E-2</v>
      </c>
      <c r="O43" s="49">
        <v>0.1</v>
      </c>
      <c r="Q43" s="49">
        <v>-0.11</v>
      </c>
      <c r="R43" s="49">
        <v>-0.13</v>
      </c>
      <c r="S43" s="49">
        <v>-7.0000000000000007E-2</v>
      </c>
    </row>
    <row r="44" spans="1:19" s="6" customFormat="1">
      <c r="A44" s="6" t="s">
        <v>16</v>
      </c>
      <c r="B44" s="48" t="s">
        <v>81</v>
      </c>
      <c r="C44" s="49">
        <v>0.6</v>
      </c>
      <c r="D44" s="47"/>
      <c r="E44" s="49">
        <v>1.32</v>
      </c>
      <c r="F44" s="49">
        <v>0.28000000000000003</v>
      </c>
      <c r="G44" s="49">
        <v>0.08</v>
      </c>
      <c r="H44" s="49">
        <v>0.16</v>
      </c>
      <c r="I44" s="49">
        <v>0.32</v>
      </c>
      <c r="J44" s="47"/>
      <c r="K44" s="49">
        <v>0.01</v>
      </c>
      <c r="L44" s="49">
        <v>0.11</v>
      </c>
      <c r="M44" s="49">
        <v>0.19</v>
      </c>
      <c r="N44" s="49">
        <v>-0.03</v>
      </c>
      <c r="O44" s="49">
        <v>7.0000000000000007E-2</v>
      </c>
      <c r="Q44" s="49">
        <v>-0.18</v>
      </c>
      <c r="R44" s="49">
        <v>-0.15</v>
      </c>
      <c r="S44" s="49">
        <v>-0.34</v>
      </c>
    </row>
    <row r="45" spans="1:19" s="6" customFormat="1">
      <c r="A45" s="6" t="s">
        <v>94</v>
      </c>
      <c r="B45" s="48" t="s">
        <v>81</v>
      </c>
      <c r="C45" s="49">
        <v>0.2</v>
      </c>
      <c r="D45" s="47"/>
      <c r="E45" s="49">
        <v>0.16</v>
      </c>
      <c r="F45" s="49">
        <v>0.1</v>
      </c>
      <c r="G45" s="49">
        <v>0.19</v>
      </c>
      <c r="H45" s="49">
        <v>0.12</v>
      </c>
      <c r="I45" s="49">
        <v>0.14000000000000001</v>
      </c>
      <c r="J45" s="47"/>
      <c r="K45" s="49">
        <v>0.15</v>
      </c>
      <c r="L45" s="49">
        <v>0.13</v>
      </c>
      <c r="M45" s="49">
        <v>0.13</v>
      </c>
      <c r="N45" s="49">
        <v>0.04</v>
      </c>
      <c r="O45" s="49">
        <v>0.11</v>
      </c>
      <c r="Q45" s="49">
        <v>-0.02</v>
      </c>
      <c r="R45" s="49">
        <v>-0.1</v>
      </c>
      <c r="S45" s="49">
        <v>-0.14000000000000001</v>
      </c>
    </row>
    <row r="46" spans="1:19" s="5" customFormat="1" ht="21" customHeight="1">
      <c r="A46" s="5" t="s">
        <v>20</v>
      </c>
      <c r="B46" s="51"/>
      <c r="C46" s="51"/>
      <c r="D46" s="51"/>
      <c r="E46" s="51"/>
      <c r="F46" s="51"/>
      <c r="G46" s="51"/>
      <c r="H46" s="51"/>
      <c r="I46" s="51"/>
      <c r="J46" s="51"/>
      <c r="K46" s="51"/>
      <c r="L46" s="51"/>
      <c r="M46" s="51"/>
      <c r="N46" s="51"/>
      <c r="O46" s="51"/>
      <c r="Q46" s="51"/>
      <c r="R46" s="51"/>
      <c r="S46" s="51"/>
    </row>
    <row r="47" spans="1:19" s="6" customFormat="1" ht="13.5" customHeight="1">
      <c r="A47" s="6" t="s">
        <v>4</v>
      </c>
      <c r="B47" s="49">
        <v>0.24</v>
      </c>
      <c r="C47" s="49">
        <v>0.28999999999999998</v>
      </c>
      <c r="D47" s="47"/>
      <c r="E47" s="49">
        <v>0.38</v>
      </c>
      <c r="F47" s="49">
        <v>0.21</v>
      </c>
      <c r="G47" s="49">
        <v>0.1</v>
      </c>
      <c r="H47" s="49">
        <v>0.1</v>
      </c>
      <c r="I47" s="49">
        <v>0.19</v>
      </c>
      <c r="J47" s="47"/>
      <c r="K47" s="49">
        <v>0.1</v>
      </c>
      <c r="L47" s="49">
        <v>0.17</v>
      </c>
      <c r="M47" s="49">
        <v>0.16</v>
      </c>
      <c r="N47" s="49">
        <v>0</v>
      </c>
      <c r="O47" s="49">
        <v>0.11</v>
      </c>
      <c r="Q47" s="49">
        <v>-0.1</v>
      </c>
      <c r="R47" s="49">
        <v>-0.12</v>
      </c>
      <c r="S47" s="49">
        <v>-0.17</v>
      </c>
    </row>
    <row r="48" spans="1:19" s="6" customFormat="1">
      <c r="A48" s="6" t="s">
        <v>5</v>
      </c>
      <c r="B48" s="49">
        <v>0.19</v>
      </c>
      <c r="C48" s="49">
        <v>0.24</v>
      </c>
      <c r="D48" s="47"/>
      <c r="E48" s="49">
        <v>0.1</v>
      </c>
      <c r="F48" s="49">
        <v>0.03</v>
      </c>
      <c r="G48" s="49">
        <v>0.05</v>
      </c>
      <c r="H48" s="49">
        <v>0.08</v>
      </c>
      <c r="I48" s="49">
        <v>7.0000000000000007E-2</v>
      </c>
      <c r="J48" s="47"/>
      <c r="K48" s="49">
        <v>0.12</v>
      </c>
      <c r="L48" s="49">
        <v>0.11</v>
      </c>
      <c r="M48" s="49">
        <v>0.11</v>
      </c>
      <c r="N48" s="49">
        <v>-0.04</v>
      </c>
      <c r="O48" s="49">
        <v>0.06</v>
      </c>
      <c r="Q48" s="49">
        <v>0</v>
      </c>
      <c r="R48" s="49">
        <v>-0.08</v>
      </c>
      <c r="S48" s="49">
        <v>-7.0000000000000007E-2</v>
      </c>
    </row>
    <row r="49" spans="1:19" s="6" customFormat="1">
      <c r="A49" s="6" t="s">
        <v>6</v>
      </c>
      <c r="B49" s="49">
        <v>0.13</v>
      </c>
      <c r="C49" s="49">
        <v>0.28999999999999998</v>
      </c>
      <c r="D49" s="47"/>
      <c r="E49" s="49">
        <v>0.21</v>
      </c>
      <c r="F49" s="49">
        <v>0.23</v>
      </c>
      <c r="G49" s="49">
        <v>0.27</v>
      </c>
      <c r="H49" s="49">
        <v>0.22</v>
      </c>
      <c r="I49" s="49">
        <v>0.24</v>
      </c>
      <c r="J49" s="47"/>
      <c r="K49" s="49">
        <v>0.09</v>
      </c>
      <c r="L49" s="49">
        <v>0.09</v>
      </c>
      <c r="M49" s="49">
        <v>0</v>
      </c>
      <c r="N49" s="49">
        <v>-0.04</v>
      </c>
      <c r="O49" s="49">
        <v>0.06</v>
      </c>
      <c r="Q49" s="49">
        <v>-0.11</v>
      </c>
      <c r="R49" s="49">
        <v>-0.18</v>
      </c>
      <c r="S49" s="49">
        <v>-0.16</v>
      </c>
    </row>
    <row r="50" spans="1:19" s="6" customFormat="1" ht="42" customHeight="1">
      <c r="A50" s="5" t="s">
        <v>42</v>
      </c>
      <c r="B50" s="36"/>
      <c r="C50" s="36"/>
      <c r="D50" s="13"/>
      <c r="E50" s="36"/>
      <c r="F50" s="36"/>
      <c r="G50" s="36"/>
      <c r="H50" s="36"/>
      <c r="I50" s="36"/>
      <c r="J50" s="13"/>
      <c r="K50" s="36"/>
      <c r="L50" s="36"/>
      <c r="M50" s="36"/>
      <c r="N50" s="36"/>
      <c r="O50" s="34"/>
      <c r="Q50" s="36"/>
      <c r="R50" s="36"/>
      <c r="S50" s="36"/>
    </row>
    <row r="51" spans="1:19" s="9" customFormat="1" ht="21" customHeight="1">
      <c r="A51" s="9" t="s">
        <v>1</v>
      </c>
      <c r="B51" s="12">
        <v>5693</v>
      </c>
      <c r="C51" s="12">
        <v>6840</v>
      </c>
      <c r="E51" s="12">
        <v>6967</v>
      </c>
      <c r="F51" s="12">
        <v>7122</v>
      </c>
      <c r="G51" s="12">
        <v>7255</v>
      </c>
      <c r="H51" s="12">
        <v>7459</v>
      </c>
      <c r="I51" s="9">
        <f>H51</f>
        <v>7459</v>
      </c>
      <c r="K51" s="12">
        <v>7628</v>
      </c>
      <c r="L51" s="12">
        <v>7707</v>
      </c>
      <c r="M51" s="12">
        <v>7825</v>
      </c>
      <c r="N51" s="12">
        <v>7875</v>
      </c>
      <c r="O51" s="9">
        <f>N51</f>
        <v>7875</v>
      </c>
      <c r="Q51" s="12">
        <v>8020</v>
      </c>
      <c r="R51" s="12">
        <v>7903</v>
      </c>
      <c r="S51" s="12">
        <v>7812</v>
      </c>
    </row>
    <row r="52" spans="1:19" s="9" customFormat="1" ht="21" customHeight="1">
      <c r="A52" s="9" t="s">
        <v>2</v>
      </c>
      <c r="B52" s="12">
        <v>37280</v>
      </c>
      <c r="C52" s="12">
        <v>43341</v>
      </c>
      <c r="E52" s="12">
        <v>11813</v>
      </c>
      <c r="F52" s="12">
        <v>12085</v>
      </c>
      <c r="G52" s="12">
        <v>11350</v>
      </c>
      <c r="H52" s="12">
        <v>13651</v>
      </c>
      <c r="I52" s="9">
        <f>+E52+F52+G52+H52</f>
        <v>48899</v>
      </c>
      <c r="K52" s="12">
        <v>13536</v>
      </c>
      <c r="L52" s="12">
        <v>13146</v>
      </c>
      <c r="M52" s="12">
        <v>11577</v>
      </c>
      <c r="N52" s="12">
        <v>11213</v>
      </c>
      <c r="O52" s="9">
        <f>+K52+L52+M52+N52</f>
        <v>49472</v>
      </c>
      <c r="Q52" s="12">
        <v>9473</v>
      </c>
      <c r="R52" s="12">
        <v>8500</v>
      </c>
      <c r="S52" s="12">
        <v>8661</v>
      </c>
    </row>
    <row r="53" spans="1:19" s="6" customFormat="1">
      <c r="B53" s="13"/>
      <c r="C53" s="13"/>
      <c r="D53" s="13"/>
      <c r="E53" s="13"/>
      <c r="F53" s="13"/>
      <c r="G53" s="13"/>
      <c r="H53" s="13"/>
      <c r="I53" s="13"/>
      <c r="J53" s="13"/>
      <c r="K53" s="13"/>
      <c r="L53" s="13"/>
      <c r="M53" s="13"/>
      <c r="N53" s="13"/>
      <c r="O53" s="34"/>
    </row>
    <row r="54" spans="1:19" s="6" customFormat="1">
      <c r="A54" s="17"/>
      <c r="B54" s="18"/>
      <c r="C54" s="18"/>
      <c r="D54" s="18"/>
      <c r="E54" s="18"/>
      <c r="F54" s="18"/>
      <c r="G54" s="18"/>
      <c r="H54" s="18"/>
      <c r="I54" s="18"/>
      <c r="J54" s="18"/>
      <c r="K54" s="18"/>
      <c r="L54" s="18"/>
      <c r="M54" s="18"/>
      <c r="N54" s="18"/>
      <c r="O54" s="18"/>
      <c r="Q54" s="18"/>
      <c r="R54" s="18"/>
      <c r="S54" s="18"/>
    </row>
    <row r="55" spans="1:19" s="6" customFormat="1">
      <c r="B55" s="13"/>
      <c r="C55" s="13"/>
      <c r="D55" s="13"/>
      <c r="E55" s="13"/>
      <c r="F55" s="13"/>
      <c r="G55" s="13"/>
      <c r="H55" s="13"/>
      <c r="I55" s="13"/>
      <c r="J55" s="13"/>
      <c r="K55" s="13"/>
      <c r="L55" s="13"/>
      <c r="M55" s="13"/>
      <c r="O55" s="34"/>
    </row>
    <row r="56" spans="1:19" s="6" customFormat="1" ht="61.5" customHeight="1">
      <c r="A56" s="55" t="s">
        <v>98</v>
      </c>
      <c r="B56" s="55"/>
      <c r="C56" s="55"/>
      <c r="D56" s="55"/>
      <c r="E56" s="55"/>
      <c r="F56" s="55"/>
      <c r="G56" s="55"/>
      <c r="H56" s="55"/>
      <c r="I56" s="55"/>
      <c r="J56" s="55"/>
      <c r="K56" s="55"/>
      <c r="L56" s="55"/>
      <c r="M56" s="55"/>
      <c r="O56" s="34"/>
    </row>
    <row r="57" spans="1:19" s="6" customFormat="1" ht="61.5" customHeight="1">
      <c r="A57" s="55" t="s">
        <v>97</v>
      </c>
      <c r="B57" s="55"/>
      <c r="C57" s="55"/>
      <c r="D57" s="55"/>
      <c r="E57" s="55"/>
      <c r="F57" s="55"/>
      <c r="G57" s="55"/>
      <c r="H57" s="55"/>
      <c r="I57" s="55"/>
      <c r="J57" s="55"/>
      <c r="K57" s="55"/>
      <c r="L57" s="55"/>
      <c r="M57" s="55"/>
      <c r="O57" s="34"/>
    </row>
  </sheetData>
  <mergeCells count="2">
    <mergeCell ref="A56:M56"/>
    <mergeCell ref="A57:M57"/>
  </mergeCells>
  <phoneticPr fontId="0" type="noConversion"/>
  <printOptions horizontalCentered="1"/>
  <pageMargins left="0.25" right="0.18" top="0.3" bottom="0.36" header="0.23" footer="0.35"/>
  <pageSetup paperSize="9" scale="55"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S29"/>
  <sheetViews>
    <sheetView showGridLines="0" view="pageBreakPreview" zoomScale="85" zoomScaleNormal="100" zoomScaleSheetLayoutView="85" workbookViewId="0">
      <pane xSplit="1" ySplit="5" topLeftCell="J6" activePane="bottomRight" state="frozen"/>
      <selection pane="topRight" activeCell="B1" sqref="B1"/>
      <selection pane="bottomLeft" activeCell="A3" sqref="A3"/>
      <selection pane="bottomRight"/>
    </sheetView>
  </sheetViews>
  <sheetFormatPr defaultRowHeight="12.75"/>
  <cols>
    <col min="1" max="1" width="50.7109375" customWidth="1"/>
    <col min="2" max="3" width="8.7109375" customWidth="1"/>
    <col min="4" max="4" width="4.5703125" customWidth="1"/>
    <col min="5" max="9" width="8.7109375" customWidth="1"/>
    <col min="10" max="10" width="4.5703125" customWidth="1"/>
    <col min="11" max="13" width="8.7109375" customWidth="1"/>
    <col min="16" max="16" width="4.5703125" customWidth="1"/>
  </cols>
  <sheetData>
    <row r="1" spans="1:19" ht="20.25">
      <c r="A1" s="1" t="s">
        <v>107</v>
      </c>
      <c r="B1" s="1"/>
    </row>
    <row r="2" spans="1:19" ht="12.75" customHeight="1">
      <c r="A2" s="2"/>
      <c r="B2" s="2"/>
    </row>
    <row r="3" spans="1:19" ht="12.75" customHeight="1">
      <c r="A3" s="2" t="s">
        <v>44</v>
      </c>
      <c r="B3" s="2"/>
    </row>
    <row r="4" spans="1:19">
      <c r="A4" s="2"/>
      <c r="B4" s="2"/>
    </row>
    <row r="5" spans="1:19">
      <c r="A5" s="3" t="s">
        <v>11</v>
      </c>
      <c r="B5" s="4" t="s">
        <v>3</v>
      </c>
      <c r="C5" s="4" t="s">
        <v>12</v>
      </c>
      <c r="E5" s="4" t="s">
        <v>40</v>
      </c>
      <c r="F5" s="4" t="s">
        <v>39</v>
      </c>
      <c r="G5" s="4" t="s">
        <v>38</v>
      </c>
      <c r="H5" s="4" t="s">
        <v>37</v>
      </c>
      <c r="I5" s="4" t="s">
        <v>13</v>
      </c>
      <c r="K5" s="4" t="s">
        <v>17</v>
      </c>
      <c r="L5" s="4" t="s">
        <v>18</v>
      </c>
      <c r="M5" s="4" t="s">
        <v>19</v>
      </c>
      <c r="N5" s="4" t="s">
        <v>102</v>
      </c>
      <c r="O5" s="4" t="s">
        <v>103</v>
      </c>
      <c r="Q5" s="4" t="s">
        <v>108</v>
      </c>
      <c r="R5" s="4" t="s">
        <v>109</v>
      </c>
      <c r="S5" s="4" t="s">
        <v>113</v>
      </c>
    </row>
    <row r="6" spans="1:19" s="5" customFormat="1" ht="21" customHeight="1">
      <c r="A6" s="5" t="s">
        <v>55</v>
      </c>
    </row>
    <row r="7" spans="1:19" s="8" customFormat="1" ht="12.75" customHeight="1">
      <c r="A7" s="19" t="s">
        <v>58</v>
      </c>
      <c r="B7" s="24">
        <f>+'Income Statement IFRS'!B10</f>
        <v>934.5</v>
      </c>
      <c r="C7" s="24">
        <f>+'Income Statement IFRS'!C10</f>
        <v>1157.8</v>
      </c>
      <c r="D7" s="24"/>
      <c r="E7" s="24">
        <f>+'Income Statement IFRS'!E10</f>
        <v>290.90000000000003</v>
      </c>
      <c r="F7" s="24">
        <f>+'Income Statement IFRS'!F10</f>
        <v>305.7</v>
      </c>
      <c r="G7" s="24">
        <f>+'Income Statement IFRS'!G10</f>
        <v>299.09999999999997</v>
      </c>
      <c r="H7" s="24">
        <f>+'Income Statement IFRS'!H10</f>
        <v>363.09999999999997</v>
      </c>
      <c r="I7" s="24">
        <f>+'Income Statement IFRS'!I10</f>
        <v>1258.8000000000002</v>
      </c>
      <c r="J7" s="24"/>
      <c r="K7" s="24">
        <f>+'Income Statement IFRS'!K10</f>
        <v>307.40000000000003</v>
      </c>
      <c r="L7" s="24">
        <f>+'Income Statement IFRS'!L10</f>
        <v>326.2</v>
      </c>
      <c r="M7" s="24">
        <f>+'Income Statement IFRS'!M10</f>
        <v>318.3</v>
      </c>
      <c r="N7" s="24">
        <f>+'Income Statement IFRS'!N10</f>
        <v>382.90000000000003</v>
      </c>
      <c r="O7" s="24">
        <f>+'Income Statement IFRS'!O10</f>
        <v>1334.8000000000002</v>
      </c>
      <c r="Q7" s="24">
        <f>+'Income Statement IFRS'!Q10</f>
        <v>309.69999999999993</v>
      </c>
      <c r="R7" s="24">
        <f>+'Income Statement IFRS'!R10</f>
        <v>310.90000000000003</v>
      </c>
      <c r="S7" s="24">
        <f>+'Income Statement IFRS'!S10</f>
        <v>291.7</v>
      </c>
    </row>
    <row r="8" spans="1:19" s="6" customFormat="1" ht="12.75" customHeight="1">
      <c r="A8" s="16" t="s">
        <v>56</v>
      </c>
      <c r="B8" s="22">
        <v>9.1</v>
      </c>
      <c r="C8" s="22">
        <v>19.7</v>
      </c>
      <c r="D8" s="24"/>
      <c r="E8" s="22">
        <v>3.8</v>
      </c>
      <c r="F8" s="22">
        <v>3.1</v>
      </c>
      <c r="G8" s="22">
        <v>2.2000000000000002</v>
      </c>
      <c r="H8" s="22">
        <v>8</v>
      </c>
      <c r="I8" s="24">
        <f>+SUM(E8:H8)</f>
        <v>17.100000000000001</v>
      </c>
      <c r="J8" s="24"/>
      <c r="K8" s="22">
        <v>0.5</v>
      </c>
      <c r="L8" s="22">
        <v>0</v>
      </c>
      <c r="M8" s="22">
        <v>1.4</v>
      </c>
      <c r="N8" s="22">
        <v>1.5</v>
      </c>
      <c r="O8" s="24">
        <f>+SUM(K8:N8)</f>
        <v>3.4</v>
      </c>
      <c r="Q8" s="22">
        <v>1</v>
      </c>
      <c r="R8" s="22">
        <v>0.3</v>
      </c>
      <c r="S8" s="22">
        <v>0.1</v>
      </c>
    </row>
    <row r="9" spans="1:19" s="6" customFormat="1" ht="12.75" customHeight="1">
      <c r="A9" s="16" t="s">
        <v>104</v>
      </c>
      <c r="B9" s="24">
        <f>+B8+B7</f>
        <v>943.6</v>
      </c>
      <c r="C9" s="24">
        <f>+C8+C7</f>
        <v>1177.5</v>
      </c>
      <c r="D9" s="24"/>
      <c r="E9" s="24">
        <f>+E8+E7</f>
        <v>294.70000000000005</v>
      </c>
      <c r="F9" s="24">
        <f>+F8+F7</f>
        <v>308.8</v>
      </c>
      <c r="G9" s="24">
        <f>+G8+G7</f>
        <v>301.29999999999995</v>
      </c>
      <c r="H9" s="24">
        <f>+H8+H7</f>
        <v>371.09999999999997</v>
      </c>
      <c r="I9" s="24">
        <f>+I8+I7</f>
        <v>1275.9000000000001</v>
      </c>
      <c r="J9" s="24"/>
      <c r="K9" s="24">
        <f>+K8+K7</f>
        <v>307.90000000000003</v>
      </c>
      <c r="L9" s="24">
        <f>+L8+L7</f>
        <v>326.2</v>
      </c>
      <c r="M9" s="24">
        <f>+M8+M7</f>
        <v>319.7</v>
      </c>
      <c r="N9" s="24">
        <f>+N8+N7</f>
        <v>384.40000000000003</v>
      </c>
      <c r="O9" s="24">
        <f>+O8+O7</f>
        <v>1338.2000000000003</v>
      </c>
      <c r="Q9" s="24">
        <f>+Q8+Q7</f>
        <v>310.69999999999993</v>
      </c>
      <c r="R9" s="24">
        <f>+R8+R7</f>
        <v>311.20000000000005</v>
      </c>
      <c r="S9" s="24">
        <f>+S8+S7</f>
        <v>291.8</v>
      </c>
    </row>
    <row r="10" spans="1:19" s="8" customFormat="1" ht="21" customHeight="1">
      <c r="A10" s="11" t="s">
        <v>21</v>
      </c>
      <c r="B10" s="24"/>
      <c r="C10" s="24"/>
      <c r="D10" s="24"/>
      <c r="E10" s="24"/>
      <c r="F10" s="24"/>
      <c r="G10" s="24"/>
      <c r="H10" s="24"/>
      <c r="I10" s="24"/>
      <c r="J10" s="24"/>
      <c r="K10" s="24"/>
      <c r="L10" s="24"/>
      <c r="M10" s="24"/>
      <c r="N10" s="24"/>
      <c r="O10" s="24"/>
      <c r="Q10" s="24"/>
      <c r="R10" s="24"/>
      <c r="S10" s="24"/>
    </row>
    <row r="11" spans="1:19" s="6" customFormat="1" ht="12.75" customHeight="1">
      <c r="A11" s="16" t="s">
        <v>59</v>
      </c>
      <c r="B11" s="24">
        <f>+'Income Statement IFRS'!B18</f>
        <v>228.60000000000011</v>
      </c>
      <c r="C11" s="24">
        <f>+'Income Statement IFRS'!C18</f>
        <v>237.69999999999996</v>
      </c>
      <c r="D11" s="24"/>
      <c r="E11" s="24">
        <f>+'Income Statement IFRS'!E18</f>
        <v>49.300000000000061</v>
      </c>
      <c r="F11" s="24">
        <f>+'Income Statement IFRS'!F18</f>
        <v>57.399999999999963</v>
      </c>
      <c r="G11" s="24">
        <f>+'Income Statement IFRS'!G18</f>
        <v>50.79999999999994</v>
      </c>
      <c r="H11" s="24">
        <f>+'Income Statement IFRS'!H18</f>
        <v>106.59999999999998</v>
      </c>
      <c r="I11" s="24">
        <f>+'Income Statement IFRS'!I18</f>
        <v>264.10000000000025</v>
      </c>
      <c r="J11" s="24"/>
      <c r="K11" s="24">
        <f>+'Income Statement IFRS'!K18</f>
        <v>72.3</v>
      </c>
      <c r="L11" s="24">
        <f>+'Income Statement IFRS'!L18</f>
        <v>65.5</v>
      </c>
      <c r="M11" s="24">
        <f>+'Income Statement IFRS'!M18</f>
        <v>54.499999999999986</v>
      </c>
      <c r="N11" s="24">
        <f>+'Income Statement IFRS'!N18</f>
        <v>81.599999999999994</v>
      </c>
      <c r="O11" s="24">
        <f>+'Income Statement IFRS'!O18</f>
        <v>273.90000000000015</v>
      </c>
      <c r="Q11" s="24">
        <f>+'Income Statement IFRS'!Q18</f>
        <v>40.199999999999953</v>
      </c>
      <c r="R11" s="24">
        <f>+'Income Statement IFRS'!R18</f>
        <v>42.399999999999977</v>
      </c>
      <c r="S11" s="24">
        <f>+'Income Statement IFRS'!S18</f>
        <v>56.699999999999982</v>
      </c>
    </row>
    <row r="12" spans="1:19" s="5" customFormat="1" ht="12.75" customHeight="1">
      <c r="A12" s="16" t="s">
        <v>56</v>
      </c>
      <c r="B12" s="24">
        <f>+B8</f>
        <v>9.1</v>
      </c>
      <c r="C12" s="24">
        <f>+C8</f>
        <v>19.7</v>
      </c>
      <c r="D12" s="24"/>
      <c r="E12" s="24">
        <f>+E8</f>
        <v>3.8</v>
      </c>
      <c r="F12" s="24">
        <f>+F8</f>
        <v>3.1</v>
      </c>
      <c r="G12" s="24">
        <f>+G8</f>
        <v>2.2000000000000002</v>
      </c>
      <c r="H12" s="24">
        <f>+H8</f>
        <v>8</v>
      </c>
      <c r="I12" s="24">
        <f>+I8</f>
        <v>17.100000000000001</v>
      </c>
      <c r="J12" s="24"/>
      <c r="K12" s="24">
        <f>+K8</f>
        <v>0.5</v>
      </c>
      <c r="L12" s="24">
        <f>+L8</f>
        <v>0</v>
      </c>
      <c r="M12" s="24">
        <f>+M8</f>
        <v>1.4</v>
      </c>
      <c r="N12" s="24">
        <f>+N8</f>
        <v>1.5</v>
      </c>
      <c r="O12" s="24">
        <f>+O8</f>
        <v>3.4</v>
      </c>
      <c r="Q12" s="24">
        <f>+Q8</f>
        <v>1</v>
      </c>
      <c r="R12" s="24">
        <f>+R8</f>
        <v>0.3</v>
      </c>
      <c r="S12" s="24">
        <f>+S8</f>
        <v>0.1</v>
      </c>
    </row>
    <row r="13" spans="1:19" s="5" customFormat="1" ht="12.75" customHeight="1">
      <c r="A13" s="16" t="s">
        <v>78</v>
      </c>
      <c r="B13" s="24">
        <f>-'Income Statement IFRS'!B16</f>
        <v>9.8000000000000007</v>
      </c>
      <c r="C13" s="24">
        <f>-'Income Statement IFRS'!C16</f>
        <v>27.5</v>
      </c>
      <c r="D13" s="24"/>
      <c r="E13" s="24">
        <f>-'Income Statement IFRS'!E16</f>
        <v>7.7</v>
      </c>
      <c r="F13" s="24">
        <f>-'Income Statement IFRS'!F16</f>
        <v>8.3000000000000007</v>
      </c>
      <c r="G13" s="24">
        <f>-'Income Statement IFRS'!G16</f>
        <v>9.6999999999999993</v>
      </c>
      <c r="H13" s="24">
        <f>-'Income Statement IFRS'!H16</f>
        <v>9.6999999999999993</v>
      </c>
      <c r="I13" s="24">
        <f>-'Income Statement IFRS'!I16</f>
        <v>35.4</v>
      </c>
      <c r="J13" s="24"/>
      <c r="K13" s="24">
        <f>-'Income Statement IFRS'!K16</f>
        <v>9.6</v>
      </c>
      <c r="L13" s="24">
        <f>-'Income Statement IFRS'!L16</f>
        <v>9</v>
      </c>
      <c r="M13" s="24">
        <f>-'Income Statement IFRS'!M16</f>
        <v>9.8000000000000007</v>
      </c>
      <c r="N13" s="24">
        <f>-'Income Statement IFRS'!N16</f>
        <v>14.5</v>
      </c>
      <c r="O13" s="24">
        <f>-'Income Statement IFRS'!O16</f>
        <v>42.900000000000006</v>
      </c>
      <c r="Q13" s="24">
        <f>-'Income Statement IFRS'!Q16</f>
        <v>10.7</v>
      </c>
      <c r="R13" s="24">
        <f>-'Income Statement IFRS'!R16</f>
        <v>11.9</v>
      </c>
      <c r="S13" s="24">
        <f>-'Income Statement IFRS'!S16</f>
        <v>9.6</v>
      </c>
    </row>
    <row r="14" spans="1:19" s="16" customFormat="1" ht="12.75" customHeight="1">
      <c r="A14" s="16" t="s">
        <v>57</v>
      </c>
      <c r="B14" s="22">
        <v>22.4</v>
      </c>
      <c r="C14" s="22">
        <v>20.7</v>
      </c>
      <c r="D14" s="24"/>
      <c r="E14" s="22">
        <v>4.3</v>
      </c>
      <c r="F14" s="22">
        <v>3.4</v>
      </c>
      <c r="G14" s="22">
        <v>5.0999999999999996</v>
      </c>
      <c r="H14" s="22">
        <v>5.0999999999999996</v>
      </c>
      <c r="I14" s="24">
        <f>+SUM(E14:H14)</f>
        <v>17.899999999999999</v>
      </c>
      <c r="J14" s="24"/>
      <c r="K14" s="22">
        <v>5</v>
      </c>
      <c r="L14" s="22">
        <v>4.8</v>
      </c>
      <c r="M14" s="22">
        <v>4</v>
      </c>
      <c r="N14" s="22">
        <v>8.1999999999999993</v>
      </c>
      <c r="O14" s="24">
        <f>+SUM(K14:N14)</f>
        <v>22</v>
      </c>
      <c r="Q14" s="22">
        <v>6.4</v>
      </c>
      <c r="R14" s="22">
        <v>6.4</v>
      </c>
      <c r="S14" s="22">
        <v>5.6</v>
      </c>
    </row>
    <row r="15" spans="1:19" s="16" customFormat="1" ht="12.75" customHeight="1">
      <c r="A15" s="52" t="s">
        <v>100</v>
      </c>
      <c r="B15" s="22">
        <v>0</v>
      </c>
      <c r="C15" s="22">
        <v>10.6</v>
      </c>
      <c r="D15" s="24"/>
      <c r="E15" s="22">
        <v>0</v>
      </c>
      <c r="F15" s="22">
        <v>0</v>
      </c>
      <c r="G15" s="22">
        <v>0</v>
      </c>
      <c r="H15" s="22">
        <v>0</v>
      </c>
      <c r="I15" s="24">
        <f>+SUM(E15:H15)</f>
        <v>0</v>
      </c>
      <c r="J15" s="24"/>
      <c r="K15" s="22">
        <v>-17.2</v>
      </c>
      <c r="L15" s="22">
        <v>2.5</v>
      </c>
      <c r="M15" s="22">
        <v>6.2</v>
      </c>
      <c r="N15" s="22">
        <v>8.3000000000000007</v>
      </c>
      <c r="O15" s="24">
        <f>+SUM(K15:N15)</f>
        <v>-0.19999999999999929</v>
      </c>
      <c r="Q15" s="22">
        <v>2.1</v>
      </c>
      <c r="R15" s="22">
        <v>7.1</v>
      </c>
      <c r="S15" s="22">
        <v>2.5</v>
      </c>
    </row>
    <row r="16" spans="1:19" s="10" customFormat="1" ht="12.75" customHeight="1">
      <c r="A16" s="16" t="s">
        <v>105</v>
      </c>
      <c r="B16" s="24">
        <f>SUM(B11:B15)</f>
        <v>269.90000000000009</v>
      </c>
      <c r="C16" s="24">
        <f>SUM(C11:C15)</f>
        <v>316.2</v>
      </c>
      <c r="D16" s="24"/>
      <c r="E16" s="24">
        <f>SUM(E11:E15)</f>
        <v>65.100000000000065</v>
      </c>
      <c r="F16" s="24">
        <f>SUM(F11:F15)</f>
        <v>72.199999999999974</v>
      </c>
      <c r="G16" s="24">
        <f>SUM(G11:G15)</f>
        <v>67.79999999999994</v>
      </c>
      <c r="H16" s="24">
        <f>SUM(H11:H15)</f>
        <v>129.39999999999998</v>
      </c>
      <c r="I16" s="24">
        <f>SUM(I11:I15)</f>
        <v>334.50000000000023</v>
      </c>
      <c r="J16" s="24"/>
      <c r="K16" s="24">
        <f>SUM(K11:K15)</f>
        <v>70.199999999999989</v>
      </c>
      <c r="L16" s="24">
        <f>SUM(L11:L15)</f>
        <v>81.8</v>
      </c>
      <c r="M16" s="24">
        <f>SUM(M11:M15)</f>
        <v>75.899999999999991</v>
      </c>
      <c r="N16" s="24">
        <f>SUM(N11:N15)</f>
        <v>114.1</v>
      </c>
      <c r="O16" s="24">
        <f>SUM(O11:O15)</f>
        <v>342.00000000000017</v>
      </c>
      <c r="Q16" s="24">
        <f>SUM(Q11:Q15)</f>
        <v>60.399999999999949</v>
      </c>
      <c r="R16" s="24">
        <f>SUM(R11:R15)</f>
        <v>68.099999999999966</v>
      </c>
      <c r="S16" s="24">
        <f>SUM(S11:S15)</f>
        <v>74.499999999999972</v>
      </c>
    </row>
    <row r="17" spans="1:19" s="6" customFormat="1" ht="21" customHeight="1">
      <c r="A17" s="5" t="s">
        <v>89</v>
      </c>
      <c r="B17" s="24"/>
      <c r="C17" s="24"/>
      <c r="D17" s="24"/>
      <c r="E17" s="24"/>
      <c r="F17" s="24"/>
      <c r="G17" s="24"/>
      <c r="H17" s="24"/>
      <c r="I17" s="24"/>
      <c r="J17" s="24"/>
      <c r="K17" s="24"/>
      <c r="L17" s="24"/>
      <c r="M17" s="24"/>
      <c r="N17" s="24"/>
      <c r="O17" s="24"/>
      <c r="Q17" s="24"/>
      <c r="R17" s="24"/>
      <c r="S17" s="24"/>
    </row>
    <row r="18" spans="1:19" s="5" customFormat="1" ht="12.75" customHeight="1">
      <c r="A18" s="16" t="s">
        <v>60</v>
      </c>
      <c r="B18" s="24">
        <f>+'Income Statement IFRS'!B23</f>
        <v>156.2000000000001</v>
      </c>
      <c r="C18" s="24">
        <f>+'Income Statement IFRS'!C23</f>
        <v>174.29999999999995</v>
      </c>
      <c r="D18" s="24"/>
      <c r="E18" s="24">
        <f>+'Income Statement IFRS'!E23</f>
        <v>34.900000000000063</v>
      </c>
      <c r="F18" s="24">
        <f>+'Income Statement IFRS'!F23</f>
        <v>39.599999999999966</v>
      </c>
      <c r="G18" s="24">
        <f>+'Income Statement IFRS'!G23</f>
        <v>34.199999999999939</v>
      </c>
      <c r="H18" s="24">
        <f>+'Income Statement IFRS'!H23</f>
        <v>67.999999999999972</v>
      </c>
      <c r="I18" s="24">
        <f>+'Income Statement IFRS'!I23</f>
        <v>176.70000000000027</v>
      </c>
      <c r="J18" s="24"/>
      <c r="K18" s="24">
        <f>+'Income Statement IFRS'!K23</f>
        <v>57.099999999999994</v>
      </c>
      <c r="L18" s="24">
        <f>+'Income Statement IFRS'!L23</f>
        <v>43.099999999999994</v>
      </c>
      <c r="M18" s="24">
        <f>+'Income Statement IFRS'!M23</f>
        <v>44.199999999999989</v>
      </c>
      <c r="N18" s="24">
        <f>+'Income Statement IFRS'!N23</f>
        <v>56.099999999999994</v>
      </c>
      <c r="O18" s="24">
        <f>+'Income Statement IFRS'!O23</f>
        <v>200.50000000000014</v>
      </c>
      <c r="Q18" s="24">
        <f>+'Income Statement IFRS'!Q23</f>
        <v>28.799999999999955</v>
      </c>
      <c r="R18" s="24">
        <f>+'Income Statement IFRS'!R23</f>
        <v>25.599999999999977</v>
      </c>
      <c r="S18" s="24">
        <f>+'Income Statement IFRS'!S23</f>
        <v>38.399999999999977</v>
      </c>
    </row>
    <row r="19" spans="1:19" ht="12.75" customHeight="1">
      <c r="A19" t="s">
        <v>56</v>
      </c>
      <c r="B19" s="24">
        <f>+B8</f>
        <v>9.1</v>
      </c>
      <c r="C19" s="24">
        <f>+C8</f>
        <v>19.7</v>
      </c>
      <c r="D19" s="24"/>
      <c r="E19" s="24">
        <f>+E8</f>
        <v>3.8</v>
      </c>
      <c r="F19" s="24">
        <f>+F8</f>
        <v>3.1</v>
      </c>
      <c r="G19" s="24">
        <f>+G8</f>
        <v>2.2000000000000002</v>
      </c>
      <c r="H19" s="24">
        <f>+H8</f>
        <v>8</v>
      </c>
      <c r="I19" s="24">
        <f>+I8</f>
        <v>17.100000000000001</v>
      </c>
      <c r="J19" s="24"/>
      <c r="K19" s="24">
        <f>+K8</f>
        <v>0.5</v>
      </c>
      <c r="L19" s="24">
        <f>+L8</f>
        <v>0</v>
      </c>
      <c r="M19" s="24">
        <f>+M8</f>
        <v>1.4</v>
      </c>
      <c r="N19" s="24">
        <f>+N8</f>
        <v>1.5</v>
      </c>
      <c r="O19" s="24">
        <f>+O8</f>
        <v>3.4</v>
      </c>
      <c r="Q19" s="24">
        <f>+Q8</f>
        <v>1</v>
      </c>
      <c r="R19" s="24">
        <f>+R8</f>
        <v>0.3</v>
      </c>
      <c r="S19" s="24">
        <f>+S8</f>
        <v>0.1</v>
      </c>
    </row>
    <row r="20" spans="1:19" ht="12.75" customHeight="1">
      <c r="A20" t="s">
        <v>78</v>
      </c>
      <c r="B20" s="24">
        <f t="shared" ref="B20:C22" si="0">+B13</f>
        <v>9.8000000000000007</v>
      </c>
      <c r="C20" s="24">
        <f t="shared" si="0"/>
        <v>27.5</v>
      </c>
      <c r="D20" s="24"/>
      <c r="E20" s="24">
        <f t="shared" ref="E20:I22" si="1">+E13</f>
        <v>7.7</v>
      </c>
      <c r="F20" s="24">
        <f t="shared" si="1"/>
        <v>8.3000000000000007</v>
      </c>
      <c r="G20" s="24">
        <f t="shared" si="1"/>
        <v>9.6999999999999993</v>
      </c>
      <c r="H20" s="24">
        <f t="shared" si="1"/>
        <v>9.6999999999999993</v>
      </c>
      <c r="I20" s="24">
        <f t="shared" si="1"/>
        <v>35.4</v>
      </c>
      <c r="J20" s="24"/>
      <c r="K20" s="24">
        <f t="shared" ref="K20:M22" si="2">+K13</f>
        <v>9.6</v>
      </c>
      <c r="L20" s="24">
        <f t="shared" si="2"/>
        <v>9</v>
      </c>
      <c r="M20" s="24">
        <f t="shared" si="2"/>
        <v>9.8000000000000007</v>
      </c>
      <c r="N20" s="24">
        <f t="shared" ref="N20:O22" si="3">+N13</f>
        <v>14.5</v>
      </c>
      <c r="O20" s="24">
        <f t="shared" si="3"/>
        <v>42.900000000000006</v>
      </c>
      <c r="Q20" s="24">
        <f t="shared" ref="Q20:R22" si="4">+Q13</f>
        <v>10.7</v>
      </c>
      <c r="R20" s="24">
        <f t="shared" si="4"/>
        <v>11.9</v>
      </c>
      <c r="S20" s="24">
        <f t="shared" ref="S20" si="5">+S13</f>
        <v>9.6</v>
      </c>
    </row>
    <row r="21" spans="1:19">
      <c r="A21" t="s">
        <v>57</v>
      </c>
      <c r="B21" s="24">
        <f t="shared" si="0"/>
        <v>22.4</v>
      </c>
      <c r="C21" s="24">
        <f t="shared" si="0"/>
        <v>20.7</v>
      </c>
      <c r="D21" s="24"/>
      <c r="E21" s="24">
        <f t="shared" si="1"/>
        <v>4.3</v>
      </c>
      <c r="F21" s="24">
        <f t="shared" si="1"/>
        <v>3.4</v>
      </c>
      <c r="G21" s="24">
        <f t="shared" si="1"/>
        <v>5.0999999999999996</v>
      </c>
      <c r="H21" s="24">
        <f t="shared" si="1"/>
        <v>5.0999999999999996</v>
      </c>
      <c r="I21" s="24">
        <f t="shared" si="1"/>
        <v>17.899999999999999</v>
      </c>
      <c r="J21" s="24"/>
      <c r="K21" s="24">
        <f t="shared" si="2"/>
        <v>5</v>
      </c>
      <c r="L21" s="24">
        <f t="shared" si="2"/>
        <v>4.8</v>
      </c>
      <c r="M21" s="24">
        <f t="shared" si="2"/>
        <v>4</v>
      </c>
      <c r="N21" s="24">
        <f t="shared" si="3"/>
        <v>8.1999999999999993</v>
      </c>
      <c r="O21" s="24">
        <f t="shared" si="3"/>
        <v>22</v>
      </c>
      <c r="Q21" s="24">
        <f t="shared" si="4"/>
        <v>6.4</v>
      </c>
      <c r="R21" s="24">
        <f t="shared" si="4"/>
        <v>6.4</v>
      </c>
      <c r="S21" s="24">
        <f t="shared" ref="S21" si="6">+S14</f>
        <v>5.6</v>
      </c>
    </row>
    <row r="22" spans="1:19">
      <c r="A22" s="6" t="str">
        <f>+A15</f>
        <v xml:space="preserve"> + Other operating income and expense, net</v>
      </c>
      <c r="B22" s="24">
        <f t="shared" si="0"/>
        <v>0</v>
      </c>
      <c r="C22" s="24">
        <f t="shared" si="0"/>
        <v>10.6</v>
      </c>
      <c r="D22" s="24"/>
      <c r="E22" s="24">
        <f t="shared" si="1"/>
        <v>0</v>
      </c>
      <c r="F22" s="24">
        <f t="shared" si="1"/>
        <v>0</v>
      </c>
      <c r="G22" s="24">
        <f t="shared" si="1"/>
        <v>0</v>
      </c>
      <c r="H22" s="24">
        <f t="shared" si="1"/>
        <v>0</v>
      </c>
      <c r="I22" s="24">
        <f t="shared" si="1"/>
        <v>0</v>
      </c>
      <c r="J22" s="24"/>
      <c r="K22" s="24">
        <f t="shared" si="2"/>
        <v>-17.2</v>
      </c>
      <c r="L22" s="24">
        <f t="shared" si="2"/>
        <v>2.5</v>
      </c>
      <c r="M22" s="24">
        <f t="shared" si="2"/>
        <v>6.2</v>
      </c>
      <c r="N22" s="24">
        <f t="shared" si="3"/>
        <v>8.3000000000000007</v>
      </c>
      <c r="O22" s="24">
        <f t="shared" si="3"/>
        <v>-0.19999999999999929</v>
      </c>
      <c r="Q22" s="24">
        <f t="shared" si="4"/>
        <v>2.1</v>
      </c>
      <c r="R22" s="24">
        <f t="shared" si="4"/>
        <v>7.1</v>
      </c>
      <c r="S22" s="24">
        <f t="shared" ref="S22" si="7">+S15</f>
        <v>2.5</v>
      </c>
    </row>
    <row r="23" spans="1:19">
      <c r="A23" s="56" t="s">
        <v>114</v>
      </c>
      <c r="B23" s="22">
        <v>-10.3</v>
      </c>
      <c r="C23" s="22">
        <v>-23.8</v>
      </c>
      <c r="D23" s="24"/>
      <c r="E23" s="22">
        <v>-4.4000000000000004</v>
      </c>
      <c r="F23" s="22">
        <v>-4.4000000000000004</v>
      </c>
      <c r="G23" s="22">
        <v>-4.5</v>
      </c>
      <c r="H23" s="22">
        <v>-6.3</v>
      </c>
      <c r="I23" s="24">
        <f>+SUM(E23:H23)</f>
        <v>-19.600000000000001</v>
      </c>
      <c r="J23" s="24"/>
      <c r="K23" s="22">
        <v>-6.3</v>
      </c>
      <c r="L23" s="22">
        <v>-4.4000000000000004</v>
      </c>
      <c r="M23" s="22">
        <v>-6.9</v>
      </c>
      <c r="N23" s="22">
        <v>-10.3</v>
      </c>
      <c r="O23" s="24">
        <f>+SUM(K23:N23)</f>
        <v>-27.900000000000002</v>
      </c>
      <c r="Q23" s="22">
        <v>-5.6</v>
      </c>
      <c r="R23" s="22">
        <v>-7.4</v>
      </c>
      <c r="S23" s="22">
        <v>-4</v>
      </c>
    </row>
    <row r="24" spans="1:19">
      <c r="A24" s="56" t="s">
        <v>115</v>
      </c>
      <c r="B24" s="22">
        <v>0</v>
      </c>
      <c r="C24" s="22">
        <v>-11.5</v>
      </c>
      <c r="D24" s="24"/>
      <c r="E24" s="22">
        <v>0</v>
      </c>
      <c r="F24" s="22">
        <v>0</v>
      </c>
      <c r="G24" s="22">
        <v>0</v>
      </c>
      <c r="H24" s="22">
        <v>0</v>
      </c>
      <c r="I24" s="24">
        <f>+SUM(E24:H24)</f>
        <v>0</v>
      </c>
      <c r="J24" s="24"/>
      <c r="K24" s="22">
        <v>0</v>
      </c>
      <c r="L24" s="22">
        <v>0</v>
      </c>
      <c r="M24" s="22">
        <v>0</v>
      </c>
      <c r="N24" s="22">
        <v>0</v>
      </c>
      <c r="O24" s="24">
        <f>+SUM(K24:N24)</f>
        <v>0</v>
      </c>
      <c r="Q24" s="22">
        <v>0</v>
      </c>
      <c r="R24" s="22">
        <v>0</v>
      </c>
      <c r="S24" s="22">
        <v>0</v>
      </c>
    </row>
    <row r="25" spans="1:19">
      <c r="A25" t="s">
        <v>106</v>
      </c>
      <c r="B25" s="24">
        <f>SUM(B18:B24)</f>
        <v>187.2000000000001</v>
      </c>
      <c r="C25" s="24">
        <f>SUM(C18:C24)</f>
        <v>217.49999999999991</v>
      </c>
      <c r="D25" s="24"/>
      <c r="E25" s="24">
        <f>SUM(E18:E24)</f>
        <v>46.300000000000061</v>
      </c>
      <c r="F25" s="24">
        <f>SUM(F18:F24)</f>
        <v>49.999999999999972</v>
      </c>
      <c r="G25" s="24">
        <f>SUM(G18:G24)</f>
        <v>46.699999999999939</v>
      </c>
      <c r="H25" s="24">
        <f>SUM(H18:H24)</f>
        <v>84.499999999999972</v>
      </c>
      <c r="I25" s="24">
        <f>SUM(I18:I24)</f>
        <v>227.50000000000028</v>
      </c>
      <c r="J25" s="24"/>
      <c r="K25" s="24">
        <f>SUM(K18:K24)</f>
        <v>48.699999999999989</v>
      </c>
      <c r="L25" s="24">
        <f>SUM(L18:L24)</f>
        <v>54.999999999999993</v>
      </c>
      <c r="M25" s="24">
        <f>SUM(M18:M24)</f>
        <v>58.699999999999996</v>
      </c>
      <c r="N25" s="24">
        <f>SUM(N18:N24)</f>
        <v>78.3</v>
      </c>
      <c r="O25" s="24">
        <f>SUM(O18:O24)</f>
        <v>240.70000000000019</v>
      </c>
      <c r="Q25" s="24">
        <f>SUM(Q18:Q24)</f>
        <v>43.399999999999956</v>
      </c>
      <c r="R25" s="24">
        <f>SUM(R18:R24)</f>
        <v>43.899999999999977</v>
      </c>
      <c r="S25" s="24">
        <f>SUM(S18:S24)</f>
        <v>52.199999999999982</v>
      </c>
    </row>
    <row r="29" spans="1:19">
      <c r="N29" s="31"/>
    </row>
  </sheetData>
  <phoneticPr fontId="0" type="noConversion"/>
  <printOptions horizontalCentered="1"/>
  <pageMargins left="0.25" right="0.18" top="1" bottom="1" header="0.5" footer="0.5"/>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4">
    <pageSetUpPr fitToPage="1"/>
  </sheetPr>
  <dimension ref="A1:S27"/>
  <sheetViews>
    <sheetView showGridLines="0" view="pageBreakPreview" zoomScale="85" zoomScaleNormal="100" zoomScaleSheetLayoutView="85" workbookViewId="0">
      <pane xSplit="1" ySplit="5" topLeftCell="J6" activePane="bottomRight" state="frozen"/>
      <selection pane="topRight" activeCell="B1" sqref="B1"/>
      <selection pane="bottomLeft" activeCell="A3" sqref="A3"/>
      <selection pane="bottomRight" activeCell="P1" sqref="P1"/>
    </sheetView>
  </sheetViews>
  <sheetFormatPr defaultRowHeight="12.75"/>
  <cols>
    <col min="1" max="1" width="44.28515625" customWidth="1"/>
    <col min="2" max="3" width="8.7109375" customWidth="1"/>
    <col min="4" max="4" width="4.5703125" customWidth="1"/>
    <col min="5" max="9" width="8.7109375" customWidth="1"/>
    <col min="10" max="10" width="4.5703125" customWidth="1"/>
    <col min="11" max="13" width="8.7109375" customWidth="1"/>
    <col min="16" max="16" width="4.5703125" customWidth="1"/>
  </cols>
  <sheetData>
    <row r="1" spans="1:19" ht="20.25">
      <c r="A1" s="1" t="s">
        <v>41</v>
      </c>
      <c r="B1" s="1"/>
    </row>
    <row r="2" spans="1:19" ht="12.75" customHeight="1">
      <c r="A2" s="2"/>
      <c r="B2" s="2"/>
    </row>
    <row r="3" spans="1:19" ht="12.75" customHeight="1">
      <c r="A3" s="2" t="s">
        <v>44</v>
      </c>
      <c r="B3" s="2"/>
    </row>
    <row r="4" spans="1:19">
      <c r="A4" s="2"/>
      <c r="B4" s="2"/>
    </row>
    <row r="5" spans="1:19">
      <c r="A5" s="3" t="s">
        <v>11</v>
      </c>
      <c r="B5" s="4" t="s">
        <v>3</v>
      </c>
      <c r="C5" s="4" t="s">
        <v>12</v>
      </c>
      <c r="E5" s="4" t="s">
        <v>40</v>
      </c>
      <c r="F5" s="4" t="s">
        <v>39</v>
      </c>
      <c r="G5" s="4" t="s">
        <v>38</v>
      </c>
      <c r="H5" s="4" t="s">
        <v>37</v>
      </c>
      <c r="I5" s="4" t="s">
        <v>13</v>
      </c>
      <c r="K5" s="4" t="s">
        <v>17</v>
      </c>
      <c r="L5" s="4" t="s">
        <v>18</v>
      </c>
      <c r="M5" s="4" t="s">
        <v>19</v>
      </c>
      <c r="N5" s="4" t="s">
        <v>102</v>
      </c>
      <c r="O5" s="4" t="s">
        <v>103</v>
      </c>
      <c r="Q5" s="4" t="s">
        <v>108</v>
      </c>
      <c r="R5" s="4" t="s">
        <v>109</v>
      </c>
      <c r="S5" s="4" t="s">
        <v>113</v>
      </c>
    </row>
    <row r="6" spans="1:19" s="5" customFormat="1" ht="21" customHeight="1">
      <c r="A6" s="5" t="s">
        <v>26</v>
      </c>
    </row>
    <row r="7" spans="1:19" s="8" customFormat="1" ht="18" customHeight="1">
      <c r="A7" s="8" t="s">
        <v>87</v>
      </c>
      <c r="B7" s="20">
        <f>379.9-66.7</f>
        <v>313.2</v>
      </c>
      <c r="C7" s="20">
        <f>459.3-50.6</f>
        <v>408.7</v>
      </c>
      <c r="D7" s="31"/>
      <c r="E7" s="20">
        <f>562.1-49.6</f>
        <v>512.5</v>
      </c>
      <c r="F7" s="20">
        <f>544.6-38.1</f>
        <v>506.5</v>
      </c>
      <c r="G7" s="20">
        <f>571.2-27.6</f>
        <v>543.6</v>
      </c>
      <c r="H7" s="20">
        <f>626.6-29.4</f>
        <v>597.20000000000005</v>
      </c>
      <c r="I7" s="28">
        <f>+H7</f>
        <v>597.20000000000005</v>
      </c>
      <c r="J7" s="31"/>
      <c r="K7" s="20">
        <f>682.9-26.7</f>
        <v>656.19999999999993</v>
      </c>
      <c r="L7" s="20">
        <f>739.7-83.6</f>
        <v>656.1</v>
      </c>
      <c r="M7" s="20">
        <f>829.6-67</f>
        <v>762.6</v>
      </c>
      <c r="N7" s="20">
        <v>794.1</v>
      </c>
      <c r="O7" s="28">
        <f>+N7</f>
        <v>794.1</v>
      </c>
      <c r="Q7" s="20">
        <v>902.6</v>
      </c>
      <c r="R7" s="20">
        <v>845.2</v>
      </c>
      <c r="S7" s="20">
        <v>831.5</v>
      </c>
    </row>
    <row r="8" spans="1:19" s="8" customFormat="1" ht="12.75" customHeight="1">
      <c r="A8" s="8" t="s">
        <v>86</v>
      </c>
      <c r="B8" s="20">
        <v>66.7</v>
      </c>
      <c r="C8" s="20">
        <v>50.6</v>
      </c>
      <c r="D8" s="31"/>
      <c r="E8" s="20">
        <v>49.6</v>
      </c>
      <c r="F8" s="20">
        <v>38.1</v>
      </c>
      <c r="G8" s="20">
        <v>27.6</v>
      </c>
      <c r="H8" s="20">
        <v>29.4</v>
      </c>
      <c r="I8" s="28">
        <f>+H8</f>
        <v>29.4</v>
      </c>
      <c r="J8" s="31"/>
      <c r="K8" s="20">
        <v>26.7</v>
      </c>
      <c r="L8" s="20">
        <v>83.6</v>
      </c>
      <c r="M8" s="20">
        <v>67</v>
      </c>
      <c r="N8" s="20">
        <v>46.3</v>
      </c>
      <c r="O8" s="28">
        <f>+N8</f>
        <v>46.3</v>
      </c>
      <c r="Q8" s="20">
        <v>48.2</v>
      </c>
      <c r="R8" s="20">
        <v>87.6</v>
      </c>
      <c r="S8" s="20">
        <v>143.5</v>
      </c>
    </row>
    <row r="9" spans="1:19" s="6" customFormat="1" ht="12.75" customHeight="1">
      <c r="A9" s="6" t="s">
        <v>7</v>
      </c>
      <c r="B9" s="20">
        <v>287.8</v>
      </c>
      <c r="C9" s="20">
        <v>303.60000000000002</v>
      </c>
      <c r="D9" s="31"/>
      <c r="E9" s="20">
        <v>262.5</v>
      </c>
      <c r="F9" s="20">
        <v>259.7</v>
      </c>
      <c r="G9" s="20">
        <v>241.4</v>
      </c>
      <c r="H9" s="20">
        <v>320</v>
      </c>
      <c r="I9" s="28">
        <f>+H9</f>
        <v>320</v>
      </c>
      <c r="J9" s="31"/>
      <c r="K9" s="20">
        <v>283</v>
      </c>
      <c r="L9" s="20">
        <v>268.39999999999998</v>
      </c>
      <c r="M9" s="20">
        <v>265.10000000000002</v>
      </c>
      <c r="N9" s="20">
        <v>329.4</v>
      </c>
      <c r="O9" s="28">
        <f>+N9</f>
        <v>329.4</v>
      </c>
      <c r="Q9" s="20">
        <v>286.60000000000002</v>
      </c>
      <c r="R9" s="20">
        <v>269.10000000000002</v>
      </c>
      <c r="S9" s="20">
        <v>246.3</v>
      </c>
    </row>
    <row r="10" spans="1:19" s="6" customFormat="1">
      <c r="A10" s="6" t="s">
        <v>28</v>
      </c>
      <c r="B10" s="20">
        <v>64.8</v>
      </c>
      <c r="C10" s="20">
        <v>77.3</v>
      </c>
      <c r="D10" s="31"/>
      <c r="E10" s="20">
        <v>89.2</v>
      </c>
      <c r="F10" s="20">
        <v>90.7</v>
      </c>
      <c r="G10" s="20">
        <v>104.2</v>
      </c>
      <c r="H10" s="20">
        <v>96.6</v>
      </c>
      <c r="I10" s="28">
        <f>+H10</f>
        <v>96.6</v>
      </c>
      <c r="J10" s="31"/>
      <c r="K10" s="20">
        <v>108.7</v>
      </c>
      <c r="L10" s="20">
        <v>107.5</v>
      </c>
      <c r="M10" s="20">
        <v>124.1</v>
      </c>
      <c r="N10" s="20">
        <v>138.4</v>
      </c>
      <c r="O10" s="28">
        <f>+N10</f>
        <v>138.4</v>
      </c>
      <c r="Q10" s="20">
        <v>115.8</v>
      </c>
      <c r="R10" s="20">
        <v>79.5</v>
      </c>
      <c r="S10" s="20">
        <v>106.4</v>
      </c>
    </row>
    <row r="11" spans="1:19" s="5" customFormat="1">
      <c r="A11" s="5" t="s">
        <v>29</v>
      </c>
      <c r="B11" s="25">
        <f>SUM(B7:B10)</f>
        <v>732.5</v>
      </c>
      <c r="C11" s="25">
        <f>SUM(C7:C10)</f>
        <v>840.2</v>
      </c>
      <c r="D11" s="25"/>
      <c r="E11" s="25">
        <f>SUM(E7:E10)</f>
        <v>913.80000000000007</v>
      </c>
      <c r="F11" s="25">
        <f>SUM(F7:F10)</f>
        <v>895</v>
      </c>
      <c r="G11" s="25">
        <f>SUM(G7:G10)</f>
        <v>916.80000000000007</v>
      </c>
      <c r="H11" s="25">
        <f>SUM(H7:H10)</f>
        <v>1043.2</v>
      </c>
      <c r="I11" s="25">
        <f>SUM(I7:I10)</f>
        <v>1043.2</v>
      </c>
      <c r="J11" s="25"/>
      <c r="K11" s="25">
        <f>SUM(K7:K10)</f>
        <v>1074.5999999999999</v>
      </c>
      <c r="L11" s="25">
        <f>SUM(L7:L10)</f>
        <v>1115.5999999999999</v>
      </c>
      <c r="M11" s="25">
        <f>SUM(M7:M10)</f>
        <v>1218.8</v>
      </c>
      <c r="N11" s="25">
        <f>SUM(N7:N10)</f>
        <v>1308.2</v>
      </c>
      <c r="O11" s="25">
        <f>SUM(O7:O10)</f>
        <v>1308.2</v>
      </c>
      <c r="Q11" s="25">
        <f>SUM(Q7:Q10)</f>
        <v>1353.2</v>
      </c>
      <c r="R11" s="25">
        <f>SUM(R7:R10)</f>
        <v>1281.4000000000001</v>
      </c>
      <c r="S11" s="25">
        <f>SUM(S7:S10)</f>
        <v>1327.7</v>
      </c>
    </row>
    <row r="12" spans="1:19" s="8" customFormat="1" ht="18" customHeight="1">
      <c r="A12" s="54" t="s">
        <v>111</v>
      </c>
      <c r="B12" s="20">
        <v>69.400000000000006</v>
      </c>
      <c r="C12" s="20">
        <v>63.9</v>
      </c>
      <c r="D12" s="31"/>
      <c r="E12" s="20">
        <v>62.7</v>
      </c>
      <c r="F12" s="20">
        <v>63.3</v>
      </c>
      <c r="G12" s="20">
        <v>59.7</v>
      </c>
      <c r="H12" s="20">
        <v>61.1</v>
      </c>
      <c r="I12" s="28">
        <f>+H12</f>
        <v>61.1</v>
      </c>
      <c r="J12" s="31"/>
      <c r="K12" s="20">
        <v>41</v>
      </c>
      <c r="L12" s="20">
        <v>47.9</v>
      </c>
      <c r="M12" s="20">
        <v>59.6</v>
      </c>
      <c r="N12" s="20">
        <v>69.3</v>
      </c>
      <c r="O12" s="28">
        <f>+N12</f>
        <v>69.3</v>
      </c>
      <c r="Q12" s="20">
        <v>67.900000000000006</v>
      </c>
      <c r="R12" s="20">
        <v>66.7</v>
      </c>
      <c r="S12" s="20">
        <v>62.2</v>
      </c>
    </row>
    <row r="13" spans="1:19" s="6" customFormat="1">
      <c r="A13" s="6" t="s">
        <v>79</v>
      </c>
      <c r="B13" s="20">
        <v>503.5</v>
      </c>
      <c r="C13" s="20">
        <v>718.1</v>
      </c>
      <c r="D13" s="31"/>
      <c r="E13" s="20">
        <v>701.9</v>
      </c>
      <c r="F13" s="20">
        <v>755.3</v>
      </c>
      <c r="G13" s="20">
        <v>745.7</v>
      </c>
      <c r="H13" s="20">
        <v>716.2</v>
      </c>
      <c r="I13" s="28">
        <f>+H13</f>
        <v>716.2</v>
      </c>
      <c r="J13" s="31"/>
      <c r="K13" s="20">
        <v>671.8</v>
      </c>
      <c r="L13" s="20">
        <v>663.6</v>
      </c>
      <c r="M13" s="20">
        <v>727.8</v>
      </c>
      <c r="N13" s="20">
        <v>722</v>
      </c>
      <c r="O13" s="28">
        <f>+N13</f>
        <v>722</v>
      </c>
      <c r="Q13" s="20">
        <v>735.4</v>
      </c>
      <c r="R13" s="20">
        <v>690.8</v>
      </c>
      <c r="S13" s="20">
        <v>662.9</v>
      </c>
    </row>
    <row r="14" spans="1:19" s="6" customFormat="1">
      <c r="A14" s="6" t="s">
        <v>30</v>
      </c>
      <c r="B14" s="20">
        <v>53.3</v>
      </c>
      <c r="C14" s="20">
        <v>120.5</v>
      </c>
      <c r="D14" s="31"/>
      <c r="E14" s="20">
        <v>122.5</v>
      </c>
      <c r="F14" s="20">
        <v>125.3</v>
      </c>
      <c r="G14" s="20">
        <v>124.2</v>
      </c>
      <c r="H14" s="20">
        <v>38.5</v>
      </c>
      <c r="I14" s="28">
        <f>+H14</f>
        <v>38.5</v>
      </c>
      <c r="J14" s="31"/>
      <c r="K14" s="20">
        <v>44.9</v>
      </c>
      <c r="L14" s="20">
        <v>43.4</v>
      </c>
      <c r="M14" s="20">
        <v>49.9</v>
      </c>
      <c r="N14" s="20">
        <v>42.5</v>
      </c>
      <c r="O14" s="28">
        <f>+N14</f>
        <v>42.5</v>
      </c>
      <c r="Q14" s="20">
        <v>65.3</v>
      </c>
      <c r="R14" s="20">
        <v>84.7</v>
      </c>
      <c r="S14" s="20">
        <v>83.1</v>
      </c>
    </row>
    <row r="15" spans="1:19" s="5" customFormat="1" ht="20.100000000000001" customHeight="1" thickBot="1">
      <c r="A15" s="5" t="s">
        <v>8</v>
      </c>
      <c r="B15" s="57">
        <f>SUM(B11:B14)</f>
        <v>1358.7</v>
      </c>
      <c r="C15" s="57">
        <f>SUM(C11:C14)</f>
        <v>1742.7</v>
      </c>
      <c r="D15" s="25"/>
      <c r="E15" s="57">
        <f>SUM(E11:E14)</f>
        <v>1800.9</v>
      </c>
      <c r="F15" s="57">
        <f>SUM(F11:F14)</f>
        <v>1838.8999999999999</v>
      </c>
      <c r="G15" s="57">
        <f>SUM(G11:G14)</f>
        <v>1846.4000000000003</v>
      </c>
      <c r="H15" s="57">
        <f>SUM(H11:H14)</f>
        <v>1859</v>
      </c>
      <c r="I15" s="57">
        <f>SUM(I11:I14)</f>
        <v>1859</v>
      </c>
      <c r="J15" s="25"/>
      <c r="K15" s="57">
        <f>SUM(K11:K14)</f>
        <v>1832.3</v>
      </c>
      <c r="L15" s="57">
        <f>SUM(L11:L14)</f>
        <v>1870.5</v>
      </c>
      <c r="M15" s="57">
        <f>SUM(M11:M14)</f>
        <v>2056.1</v>
      </c>
      <c r="N15" s="57">
        <f>SUM(N11:N14)</f>
        <v>2142</v>
      </c>
      <c r="O15" s="57">
        <f>SUM(O11:O14)</f>
        <v>2142</v>
      </c>
      <c r="Q15" s="57">
        <f>SUM(Q11:Q14)</f>
        <v>2221.8000000000002</v>
      </c>
      <c r="R15" s="57">
        <f>SUM(R11:R14)</f>
        <v>2123.6</v>
      </c>
      <c r="S15" s="57">
        <f>SUM(S11:S14)</f>
        <v>2135.9</v>
      </c>
    </row>
    <row r="16" spans="1:19" s="5" customFormat="1" ht="42" customHeight="1" thickTop="1">
      <c r="A16" s="5" t="s">
        <v>27</v>
      </c>
      <c r="B16" s="25"/>
      <c r="C16" s="25"/>
      <c r="D16" s="25"/>
      <c r="E16" s="25"/>
      <c r="F16" s="25"/>
      <c r="G16" s="25"/>
      <c r="H16" s="25"/>
      <c r="I16" s="25"/>
      <c r="J16" s="25"/>
      <c r="K16" s="25"/>
      <c r="L16" s="25"/>
      <c r="M16" s="25"/>
      <c r="N16" s="25"/>
      <c r="O16" s="25"/>
      <c r="Q16" s="25"/>
      <c r="R16" s="25"/>
      <c r="S16" s="25"/>
    </row>
    <row r="17" spans="1:19" s="16" customFormat="1" ht="18" customHeight="1">
      <c r="A17" s="16" t="s">
        <v>99</v>
      </c>
      <c r="B17" s="22">
        <v>49.6</v>
      </c>
      <c r="C17" s="22">
        <v>52.2</v>
      </c>
      <c r="D17" s="34"/>
      <c r="E17" s="22">
        <v>44.5</v>
      </c>
      <c r="F17" s="22">
        <v>45.8</v>
      </c>
      <c r="G17" s="22">
        <v>49.3</v>
      </c>
      <c r="H17" s="22">
        <v>48.4</v>
      </c>
      <c r="I17" s="28">
        <f>+H17</f>
        <v>48.4</v>
      </c>
      <c r="J17" s="34"/>
      <c r="K17" s="22">
        <v>41.9</v>
      </c>
      <c r="L17" s="22">
        <v>52</v>
      </c>
      <c r="M17" s="22">
        <v>57.6</v>
      </c>
      <c r="N17" s="22">
        <v>70.099999999999994</v>
      </c>
      <c r="O17" s="28">
        <f>+N17</f>
        <v>70.099999999999994</v>
      </c>
      <c r="Q17" s="22">
        <v>73.400000000000006</v>
      </c>
      <c r="R17" s="22">
        <v>73.7</v>
      </c>
      <c r="S17" s="22">
        <v>75.400000000000006</v>
      </c>
    </row>
    <row r="18" spans="1:19" s="5" customFormat="1" ht="12.75" customHeight="1">
      <c r="A18" s="16" t="s">
        <v>80</v>
      </c>
      <c r="B18" s="22">
        <v>150.6</v>
      </c>
      <c r="C18" s="22">
        <v>173.3</v>
      </c>
      <c r="D18" s="34"/>
      <c r="E18" s="22">
        <v>202.6</v>
      </c>
      <c r="F18" s="22">
        <v>202</v>
      </c>
      <c r="G18" s="22">
        <v>183.5</v>
      </c>
      <c r="H18" s="22">
        <v>207.5</v>
      </c>
      <c r="I18" s="28">
        <f>+H18</f>
        <v>207.5</v>
      </c>
      <c r="J18" s="34"/>
      <c r="K18" s="22">
        <v>226</v>
      </c>
      <c r="L18" s="22">
        <v>230.5</v>
      </c>
      <c r="M18" s="22">
        <v>239.1</v>
      </c>
      <c r="N18" s="22">
        <v>250.7</v>
      </c>
      <c r="O18" s="28">
        <f>+N18</f>
        <v>250.7</v>
      </c>
      <c r="Q18" s="22">
        <v>267</v>
      </c>
      <c r="R18" s="22">
        <v>246.9</v>
      </c>
      <c r="S18" s="22">
        <v>223.6</v>
      </c>
    </row>
    <row r="19" spans="1:19" s="5" customFormat="1" ht="12.75" customHeight="1">
      <c r="A19" s="16" t="s">
        <v>31</v>
      </c>
      <c r="B19" s="22">
        <v>223.6</v>
      </c>
      <c r="C19" s="22">
        <v>166.9</v>
      </c>
      <c r="D19" s="34"/>
      <c r="E19" s="22">
        <v>182.1</v>
      </c>
      <c r="F19" s="22">
        <v>193.9</v>
      </c>
      <c r="G19" s="22">
        <v>208.4</v>
      </c>
      <c r="H19" s="22">
        <v>181.3</v>
      </c>
      <c r="I19" s="28">
        <f>+H19</f>
        <v>181.3</v>
      </c>
      <c r="J19" s="34"/>
      <c r="K19" s="22">
        <v>175.5</v>
      </c>
      <c r="L19" s="22">
        <v>187.3</v>
      </c>
      <c r="M19" s="22">
        <v>215.6</v>
      </c>
      <c r="N19" s="22">
        <v>202.2</v>
      </c>
      <c r="O19" s="28">
        <f>+N19</f>
        <v>202.2</v>
      </c>
      <c r="Q19" s="22">
        <v>166.9</v>
      </c>
      <c r="R19" s="22">
        <v>166.5</v>
      </c>
      <c r="S19" s="22">
        <v>181</v>
      </c>
    </row>
    <row r="20" spans="1:19" s="6" customFormat="1" ht="12.75" customHeight="1">
      <c r="A20" s="5" t="s">
        <v>32</v>
      </c>
      <c r="B20" s="23">
        <f>SUM(B17:B19)</f>
        <v>423.79999999999995</v>
      </c>
      <c r="C20" s="23">
        <f>SUM(C17:C19)</f>
        <v>392.4</v>
      </c>
      <c r="D20" s="28"/>
      <c r="E20" s="23">
        <f>SUM(E17:E19)</f>
        <v>429.2</v>
      </c>
      <c r="F20" s="23">
        <f>SUM(F17:F19)</f>
        <v>441.70000000000005</v>
      </c>
      <c r="G20" s="23">
        <f>SUM(G17:G19)</f>
        <v>441.20000000000005</v>
      </c>
      <c r="H20" s="23">
        <f>SUM(H17:H19)</f>
        <v>437.20000000000005</v>
      </c>
      <c r="I20" s="23">
        <f>SUM(I17:I19)</f>
        <v>437.20000000000005</v>
      </c>
      <c r="J20" s="28"/>
      <c r="K20" s="23">
        <f>SUM(K17:K19)</f>
        <v>443.4</v>
      </c>
      <c r="L20" s="23">
        <f>SUM(L17:L19)</f>
        <v>469.8</v>
      </c>
      <c r="M20" s="23">
        <f>SUM(M17:M19)</f>
        <v>512.29999999999995</v>
      </c>
      <c r="N20" s="23">
        <f>SUM(N17:N19)</f>
        <v>523</v>
      </c>
      <c r="O20" s="23">
        <f>SUM(O17:O19)</f>
        <v>523</v>
      </c>
      <c r="Q20" s="23">
        <f>SUM(Q17:Q19)</f>
        <v>507.29999999999995</v>
      </c>
      <c r="R20" s="23">
        <f>SUM(R17:R19)</f>
        <v>487.1</v>
      </c>
      <c r="S20" s="23">
        <f>SUM(S17:S19)</f>
        <v>480</v>
      </c>
    </row>
    <row r="21" spans="1:19" s="10" customFormat="1" ht="18" customHeight="1">
      <c r="A21" s="6" t="s">
        <v>33</v>
      </c>
      <c r="B21" s="22">
        <v>0</v>
      </c>
      <c r="C21" s="22">
        <v>200</v>
      </c>
      <c r="D21" s="34"/>
      <c r="E21" s="22">
        <v>200</v>
      </c>
      <c r="F21" s="22">
        <v>200</v>
      </c>
      <c r="G21" s="22">
        <v>200</v>
      </c>
      <c r="H21" s="22">
        <v>200</v>
      </c>
      <c r="I21" s="28">
        <f>+H21</f>
        <v>200</v>
      </c>
      <c r="J21" s="34"/>
      <c r="K21" s="22">
        <v>200</v>
      </c>
      <c r="L21" s="22">
        <v>200</v>
      </c>
      <c r="M21" s="22">
        <v>200</v>
      </c>
      <c r="N21" s="22">
        <v>200.7</v>
      </c>
      <c r="O21" s="28">
        <f>+N21</f>
        <v>200.7</v>
      </c>
      <c r="Q21" s="22">
        <v>200.3</v>
      </c>
      <c r="R21" s="22">
        <v>200.2</v>
      </c>
      <c r="S21" s="22">
        <v>200.2</v>
      </c>
    </row>
    <row r="22" spans="1:19" s="10" customFormat="1" ht="12.75" customHeight="1">
      <c r="A22" s="6" t="s">
        <v>34</v>
      </c>
      <c r="B22" s="22">
        <v>49</v>
      </c>
      <c r="C22" s="22">
        <v>137</v>
      </c>
      <c r="D22" s="34"/>
      <c r="E22" s="22">
        <v>121.6</v>
      </c>
      <c r="F22" s="22">
        <v>141.19999999999999</v>
      </c>
      <c r="G22" s="22">
        <v>139.19999999999999</v>
      </c>
      <c r="H22" s="22">
        <v>104.9</v>
      </c>
      <c r="I22" s="28">
        <f>+H22</f>
        <v>104.9</v>
      </c>
      <c r="J22" s="34"/>
      <c r="K22" s="22">
        <v>99.3</v>
      </c>
      <c r="L22" s="22">
        <v>93.6</v>
      </c>
      <c r="M22" s="22">
        <v>95.1</v>
      </c>
      <c r="N22" s="22">
        <v>115.4</v>
      </c>
      <c r="O22" s="28">
        <f>+N22</f>
        <v>115.4</v>
      </c>
      <c r="Q22" s="22">
        <v>127.9</v>
      </c>
      <c r="R22" s="22">
        <v>124.1</v>
      </c>
      <c r="S22" s="22">
        <v>122.4</v>
      </c>
    </row>
    <row r="23" spans="1:19" s="6" customFormat="1" ht="12.75" customHeight="1">
      <c r="A23" s="6" t="s">
        <v>90</v>
      </c>
      <c r="B23" s="20">
        <v>885.9</v>
      </c>
      <c r="C23" s="20">
        <v>1013.3</v>
      </c>
      <c r="D23" s="31"/>
      <c r="E23" s="20">
        <v>1050.0999999999999</v>
      </c>
      <c r="F23" s="20">
        <v>1056</v>
      </c>
      <c r="G23" s="20">
        <v>1066</v>
      </c>
      <c r="H23" s="20">
        <v>1116.9000000000001</v>
      </c>
      <c r="I23" s="28">
        <f>+H23</f>
        <v>1116.9000000000001</v>
      </c>
      <c r="J23" s="31"/>
      <c r="K23" s="20">
        <v>1089.5999999999999</v>
      </c>
      <c r="L23" s="20">
        <v>1107.0999999999999</v>
      </c>
      <c r="M23" s="20">
        <v>1248.7</v>
      </c>
      <c r="N23" s="20">
        <v>1302.9000000000001</v>
      </c>
      <c r="O23" s="28">
        <f>+N23</f>
        <v>1302.9000000000001</v>
      </c>
      <c r="Q23" s="20">
        <v>1386.3</v>
      </c>
      <c r="R23" s="20">
        <v>1312.2</v>
      </c>
      <c r="S23" s="20">
        <f>1332.2+1.1</f>
        <v>1333.3</v>
      </c>
    </row>
    <row r="24" spans="1:19" s="5" customFormat="1" ht="20.100000000000001" customHeight="1" thickBot="1">
      <c r="A24" s="5" t="s">
        <v>9</v>
      </c>
      <c r="B24" s="57">
        <f>SUM(B20:B23)</f>
        <v>1358.6999999999998</v>
      </c>
      <c r="C24" s="57">
        <f>SUM(C20:C23)</f>
        <v>1742.6999999999998</v>
      </c>
      <c r="D24" s="25"/>
      <c r="E24" s="57">
        <f>SUM(E20:E23)</f>
        <v>1800.9</v>
      </c>
      <c r="F24" s="57">
        <f>SUM(F20:F23)</f>
        <v>1838.9</v>
      </c>
      <c r="G24" s="57">
        <f>SUM(G20:G23)</f>
        <v>1846.4</v>
      </c>
      <c r="H24" s="57">
        <f>SUM(H20:H23)</f>
        <v>1859</v>
      </c>
      <c r="I24" s="57">
        <f>SUM(I20:I23)</f>
        <v>1859</v>
      </c>
      <c r="J24" s="25"/>
      <c r="K24" s="57">
        <f>SUM(K20:K23)</f>
        <v>1832.2999999999997</v>
      </c>
      <c r="L24" s="57">
        <f>SUM(L20:L23)</f>
        <v>1870.5</v>
      </c>
      <c r="M24" s="57">
        <f>SUM(M20:M23)</f>
        <v>2056.1</v>
      </c>
      <c r="N24" s="57">
        <f>SUM(N20:N23)</f>
        <v>2142</v>
      </c>
      <c r="O24" s="57">
        <f>SUM(O20:O23)</f>
        <v>2142</v>
      </c>
      <c r="Q24" s="57">
        <f>SUM(Q20:Q23)</f>
        <v>2221.7999999999997</v>
      </c>
      <c r="R24" s="57">
        <f>SUM(R20:R23)</f>
        <v>2123.6</v>
      </c>
      <c r="S24" s="57">
        <f>SUM(S20:S23)</f>
        <v>2135.9</v>
      </c>
    </row>
    <row r="25" spans="1:19" ht="13.5" thickTop="1">
      <c r="B25" s="24"/>
    </row>
    <row r="26" spans="1:19">
      <c r="B26" s="24"/>
    </row>
    <row r="27" spans="1:19">
      <c r="B27" s="24"/>
    </row>
  </sheetData>
  <phoneticPr fontId="0" type="noConversion"/>
  <printOptions horizontalCentered="1"/>
  <pageMargins left="0.25" right="0.18" top="1" bottom="1" header="0.5" footer="0.5"/>
  <pageSetup paperSize="9" scale="75"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S28"/>
  <sheetViews>
    <sheetView showGridLines="0" view="pageBreakPreview" zoomScale="85" zoomScaleNormal="100" zoomScaleSheetLayoutView="85" workbookViewId="0">
      <pane xSplit="1" ySplit="5" topLeftCell="J6" activePane="bottomRight" state="frozen"/>
      <selection pane="topRight" activeCell="B1" sqref="B1"/>
      <selection pane="bottomLeft" activeCell="A3" sqref="A3"/>
      <selection pane="bottomRight" activeCell="S1" sqref="S1"/>
    </sheetView>
  </sheetViews>
  <sheetFormatPr defaultRowHeight="12.75"/>
  <cols>
    <col min="1" max="1" width="60.7109375" customWidth="1"/>
    <col min="2" max="3" width="8.7109375" customWidth="1"/>
    <col min="4" max="4" width="4.5703125" customWidth="1"/>
    <col min="5" max="9" width="8.7109375" customWidth="1"/>
    <col min="10" max="10" width="4.5703125" customWidth="1"/>
    <col min="11" max="13" width="8.7109375" customWidth="1"/>
    <col min="16" max="16" width="4.5703125" customWidth="1"/>
  </cols>
  <sheetData>
    <row r="1" spans="1:19" ht="20.25">
      <c r="A1" s="1" t="s">
        <v>43</v>
      </c>
      <c r="B1" s="1"/>
    </row>
    <row r="2" spans="1:19" ht="12.75" customHeight="1">
      <c r="A2" s="2"/>
      <c r="B2" s="2"/>
    </row>
    <row r="3" spans="1:19" ht="12.75" customHeight="1">
      <c r="A3" s="2" t="s">
        <v>44</v>
      </c>
      <c r="B3" s="2"/>
    </row>
    <row r="4" spans="1:19">
      <c r="A4" s="2"/>
      <c r="B4" s="2"/>
    </row>
    <row r="5" spans="1:19">
      <c r="A5" s="3" t="s">
        <v>11</v>
      </c>
      <c r="B5" s="4" t="s">
        <v>3</v>
      </c>
      <c r="C5" s="4" t="s">
        <v>12</v>
      </c>
      <c r="E5" s="4" t="s">
        <v>40</v>
      </c>
      <c r="F5" s="4" t="s">
        <v>39</v>
      </c>
      <c r="G5" s="4" t="s">
        <v>38</v>
      </c>
      <c r="H5" s="4" t="s">
        <v>37</v>
      </c>
      <c r="I5" s="4" t="s">
        <v>13</v>
      </c>
      <c r="K5" s="4" t="s">
        <v>17</v>
      </c>
      <c r="L5" s="4" t="s">
        <v>18</v>
      </c>
      <c r="M5" s="4" t="s">
        <v>19</v>
      </c>
      <c r="N5" s="4" t="s">
        <v>102</v>
      </c>
      <c r="O5" s="4" t="s">
        <v>103</v>
      </c>
      <c r="Q5" s="4" t="s">
        <v>108</v>
      </c>
      <c r="R5" s="4" t="s">
        <v>109</v>
      </c>
      <c r="S5" s="4" t="s">
        <v>113</v>
      </c>
    </row>
    <row r="6" spans="1:19" s="5" customFormat="1" ht="21" customHeight="1">
      <c r="A6" s="16" t="s">
        <v>91</v>
      </c>
      <c r="B6" s="24">
        <f>+'Income Statement IFRS'!B23</f>
        <v>156.2000000000001</v>
      </c>
      <c r="C6" s="24">
        <f>+'Income Statement IFRS'!C23</f>
        <v>174.29999999999995</v>
      </c>
      <c r="D6" s="24"/>
      <c r="E6" s="24">
        <f>+'Income Statement IFRS'!E23</f>
        <v>34.900000000000063</v>
      </c>
      <c r="F6" s="24">
        <f>+'Income Statement IFRS'!F23</f>
        <v>39.599999999999966</v>
      </c>
      <c r="G6" s="24">
        <f>+'Income Statement IFRS'!G23</f>
        <v>34.199999999999939</v>
      </c>
      <c r="H6" s="24">
        <f>+'Income Statement IFRS'!H23</f>
        <v>67.999999999999972</v>
      </c>
      <c r="I6" s="24">
        <f t="shared" ref="I6:I12" si="0">+SUM(E6:H6)</f>
        <v>176.69999999999993</v>
      </c>
      <c r="J6" s="24"/>
      <c r="K6" s="24">
        <f>+'Income Statement IFRS'!K23</f>
        <v>57.099999999999994</v>
      </c>
      <c r="L6" s="24">
        <f>+'Income Statement IFRS'!L23</f>
        <v>43.099999999999994</v>
      </c>
      <c r="M6" s="24">
        <f>+'Income Statement IFRS'!M23</f>
        <v>44.199999999999989</v>
      </c>
      <c r="N6" s="24">
        <f>+'Income Statement IFRS'!N23</f>
        <v>56.099999999999994</v>
      </c>
      <c r="O6" s="24">
        <f t="shared" ref="O6:O12" si="1">+SUM(K6:N6)</f>
        <v>200.49999999999997</v>
      </c>
      <c r="Q6" s="24">
        <f>+'Income Statement IFRS'!Q23</f>
        <v>28.799999999999955</v>
      </c>
      <c r="R6" s="24">
        <f>+'Income Statement IFRS'!R23</f>
        <v>25.599999999999977</v>
      </c>
      <c r="S6" s="24">
        <f>+'Income Statement IFRS'!S23</f>
        <v>38.399999999999977</v>
      </c>
    </row>
    <row r="7" spans="1:19" s="5" customFormat="1" ht="12.75" customHeight="1">
      <c r="A7" s="16" t="s">
        <v>70</v>
      </c>
      <c r="B7" s="24">
        <f>-'Income Statement IFRS'!B22</f>
        <v>0.6</v>
      </c>
      <c r="C7" s="24">
        <f>-'Income Statement IFRS'!C22</f>
        <v>-0.1</v>
      </c>
      <c r="D7" s="24"/>
      <c r="E7" s="24">
        <f>-'Income Statement IFRS'!E22</f>
        <v>0</v>
      </c>
      <c r="F7" s="24">
        <f>-'Income Statement IFRS'!F22</f>
        <v>0.1</v>
      </c>
      <c r="G7" s="24">
        <f>-'Income Statement IFRS'!G22</f>
        <v>0.1</v>
      </c>
      <c r="H7" s="24">
        <f>-'Income Statement IFRS'!H22</f>
        <v>0.1</v>
      </c>
      <c r="I7" s="24">
        <f t="shared" si="0"/>
        <v>0.30000000000000004</v>
      </c>
      <c r="J7" s="24"/>
      <c r="K7" s="24">
        <f>-'Income Statement IFRS'!K22</f>
        <v>0</v>
      </c>
      <c r="L7" s="24">
        <f>-'Income Statement IFRS'!L22</f>
        <v>0.1</v>
      </c>
      <c r="M7" s="24">
        <f>-'Income Statement IFRS'!M22</f>
        <v>0.1</v>
      </c>
      <c r="N7" s="24">
        <f>-'Income Statement IFRS'!N22</f>
        <v>0.2</v>
      </c>
      <c r="O7" s="24">
        <f t="shared" si="1"/>
        <v>0.4</v>
      </c>
      <c r="Q7" s="24">
        <f>-'Income Statement IFRS'!Q22</f>
        <v>0</v>
      </c>
      <c r="R7" s="24">
        <f>-'Income Statement IFRS'!R22</f>
        <v>0.1</v>
      </c>
      <c r="S7" s="24">
        <f>-'Income Statement IFRS'!S22</f>
        <v>0.1</v>
      </c>
    </row>
    <row r="8" spans="1:19" s="5" customFormat="1" ht="12.75" customHeight="1">
      <c r="A8" s="16" t="s">
        <v>93</v>
      </c>
      <c r="B8" s="24">
        <f>SUM(B6:B7)</f>
        <v>156.8000000000001</v>
      </c>
      <c r="C8" s="24">
        <f>SUM(C6:C7)</f>
        <v>174.19999999999996</v>
      </c>
      <c r="D8" s="24"/>
      <c r="E8" s="24">
        <f>SUM(E6:E7)</f>
        <v>34.900000000000063</v>
      </c>
      <c r="F8" s="24">
        <f>SUM(F6:F7)</f>
        <v>39.699999999999967</v>
      </c>
      <c r="G8" s="24">
        <f>SUM(G6:G7)</f>
        <v>34.29999999999994</v>
      </c>
      <c r="H8" s="24">
        <f>SUM(H6:H7)</f>
        <v>68.099999999999966</v>
      </c>
      <c r="I8" s="24">
        <f t="shared" si="0"/>
        <v>176.99999999999994</v>
      </c>
      <c r="J8" s="24"/>
      <c r="K8" s="24">
        <f>SUM(K6:K7)</f>
        <v>57.099999999999994</v>
      </c>
      <c r="L8" s="24">
        <f>SUM(L6:L7)</f>
        <v>43.199999999999996</v>
      </c>
      <c r="M8" s="24">
        <f>SUM(M6:M7)</f>
        <v>44.29999999999999</v>
      </c>
      <c r="N8" s="24">
        <f>SUM(N6:N7)</f>
        <v>56.3</v>
      </c>
      <c r="O8" s="24">
        <f t="shared" si="1"/>
        <v>200.89999999999998</v>
      </c>
      <c r="Q8" s="24">
        <f>SUM(Q6:Q7)</f>
        <v>28.799999999999955</v>
      </c>
      <c r="R8" s="24">
        <f>SUM(R6:R7)</f>
        <v>25.699999999999978</v>
      </c>
      <c r="S8" s="24">
        <f>SUM(S6:S7)</f>
        <v>38.499999999999979</v>
      </c>
    </row>
    <row r="9" spans="1:19" s="8" customFormat="1" ht="12.75" customHeight="1">
      <c r="A9" s="54" t="s">
        <v>112</v>
      </c>
      <c r="B9" s="20">
        <v>17.7</v>
      </c>
      <c r="C9" s="20">
        <v>25</v>
      </c>
      <c r="D9" s="28"/>
      <c r="E9" s="20">
        <v>5.9</v>
      </c>
      <c r="F9" s="20">
        <v>6.6</v>
      </c>
      <c r="G9" s="20">
        <v>7.3</v>
      </c>
      <c r="H9" s="20">
        <v>4.9000000000000004</v>
      </c>
      <c r="I9" s="24">
        <f t="shared" si="0"/>
        <v>24.700000000000003</v>
      </c>
      <c r="J9" s="28"/>
      <c r="K9" s="20">
        <v>5.9</v>
      </c>
      <c r="L9" s="20">
        <v>5.3</v>
      </c>
      <c r="M9" s="20">
        <v>5.2</v>
      </c>
      <c r="N9" s="20">
        <v>6.6</v>
      </c>
      <c r="O9" s="24">
        <f t="shared" si="1"/>
        <v>23</v>
      </c>
      <c r="Q9" s="20">
        <v>5.6</v>
      </c>
      <c r="R9" s="20">
        <v>5.9</v>
      </c>
      <c r="S9" s="20">
        <v>5.5</v>
      </c>
    </row>
    <row r="10" spans="1:19" s="6" customFormat="1" ht="12.75" customHeight="1">
      <c r="A10" s="16" t="s">
        <v>46</v>
      </c>
      <c r="B10" s="20">
        <v>13.7</v>
      </c>
      <c r="C10" s="20">
        <v>36.700000000000003</v>
      </c>
      <c r="D10" s="28"/>
      <c r="E10" s="20">
        <v>10.4</v>
      </c>
      <c r="F10" s="20">
        <v>10.6</v>
      </c>
      <c r="G10" s="20">
        <v>11.1</v>
      </c>
      <c r="H10" s="20">
        <v>11.4</v>
      </c>
      <c r="I10" s="24">
        <f t="shared" si="0"/>
        <v>43.5</v>
      </c>
      <c r="J10" s="28"/>
      <c r="K10" s="20">
        <v>10.6</v>
      </c>
      <c r="L10" s="20">
        <v>10.1</v>
      </c>
      <c r="M10" s="20">
        <v>11.1</v>
      </c>
      <c r="N10" s="20">
        <v>11.7</v>
      </c>
      <c r="O10" s="24">
        <f t="shared" si="1"/>
        <v>43.5</v>
      </c>
      <c r="Q10" s="20">
        <v>12.1</v>
      </c>
      <c r="R10" s="20">
        <v>12.5</v>
      </c>
      <c r="S10" s="20">
        <v>10.9</v>
      </c>
    </row>
    <row r="11" spans="1:19" s="6" customFormat="1" ht="12.75" customHeight="1">
      <c r="A11" s="16" t="s">
        <v>47</v>
      </c>
      <c r="B11" s="20">
        <f>3.5</f>
        <v>3.5</v>
      </c>
      <c r="C11" s="20">
        <f>12.2</f>
        <v>12.2</v>
      </c>
      <c r="D11" s="28"/>
      <c r="E11" s="20">
        <f>-0.9</f>
        <v>-0.9</v>
      </c>
      <c r="F11" s="20">
        <v>-5.3</v>
      </c>
      <c r="G11" s="20">
        <v>-1.9</v>
      </c>
      <c r="H11" s="20">
        <v>50.5</v>
      </c>
      <c r="I11" s="24">
        <f t="shared" si="0"/>
        <v>42.4</v>
      </c>
      <c r="J11" s="28"/>
      <c r="K11" s="20">
        <f>-16.5</f>
        <v>-16.5</v>
      </c>
      <c r="L11" s="20">
        <v>2.7</v>
      </c>
      <c r="M11" s="20">
        <v>0.6</v>
      </c>
      <c r="N11" s="20">
        <v>48.8</v>
      </c>
      <c r="O11" s="24">
        <f t="shared" si="1"/>
        <v>35.599999999999994</v>
      </c>
      <c r="Q11" s="20">
        <v>-1.3</v>
      </c>
      <c r="R11" s="20">
        <v>4</v>
      </c>
      <c r="S11" s="20">
        <v>3.4</v>
      </c>
    </row>
    <row r="12" spans="1:19" s="5" customFormat="1" ht="12.75" customHeight="1">
      <c r="A12" s="16" t="s">
        <v>48</v>
      </c>
      <c r="B12" s="22">
        <v>-24.2</v>
      </c>
      <c r="C12" s="22">
        <v>-37.4</v>
      </c>
      <c r="D12" s="24"/>
      <c r="E12" s="22">
        <v>56</v>
      </c>
      <c r="F12" s="22">
        <v>16.2</v>
      </c>
      <c r="G12" s="22">
        <v>10.6</v>
      </c>
      <c r="H12" s="22">
        <v>-59</v>
      </c>
      <c r="I12" s="24">
        <f t="shared" si="0"/>
        <v>23.799999999999997</v>
      </c>
      <c r="J12" s="24"/>
      <c r="K12" s="22">
        <v>31.4</v>
      </c>
      <c r="L12" s="22">
        <v>45</v>
      </c>
      <c r="M12" s="22">
        <v>6.5</v>
      </c>
      <c r="N12" s="22">
        <v>-76.8</v>
      </c>
      <c r="O12" s="24">
        <f t="shared" si="1"/>
        <v>6.1000000000000085</v>
      </c>
      <c r="Q12" s="22">
        <v>51.1</v>
      </c>
      <c r="R12" s="22">
        <v>32.9</v>
      </c>
      <c r="S12" s="22">
        <v>-1.7</v>
      </c>
    </row>
    <row r="13" spans="1:19" s="8" customFormat="1" ht="12.75" customHeight="1">
      <c r="A13" s="11" t="s">
        <v>74</v>
      </c>
      <c r="B13" s="23">
        <f>SUM(B8:B12)</f>
        <v>167.50000000000009</v>
      </c>
      <c r="C13" s="23">
        <f>SUM(C8:C12)</f>
        <v>210.69999999999996</v>
      </c>
      <c r="D13" s="28"/>
      <c r="E13" s="23">
        <f>SUM(E8:E12)</f>
        <v>106.30000000000007</v>
      </c>
      <c r="F13" s="23">
        <f>SUM(F8:F12)</f>
        <v>67.799999999999969</v>
      </c>
      <c r="G13" s="23">
        <f>SUM(G8:G12)</f>
        <v>61.399999999999942</v>
      </c>
      <c r="H13" s="23">
        <f>SUM(H8:H12)</f>
        <v>75.899999999999977</v>
      </c>
      <c r="I13" s="23">
        <f>SUM(I8:I12)</f>
        <v>311.39999999999992</v>
      </c>
      <c r="J13" s="28"/>
      <c r="K13" s="23">
        <f>SUM(K8:K12)</f>
        <v>88.5</v>
      </c>
      <c r="L13" s="23">
        <f>SUM(L8:L12)</f>
        <v>106.3</v>
      </c>
      <c r="M13" s="23">
        <f>SUM(M8:M12)</f>
        <v>67.699999999999989</v>
      </c>
      <c r="N13" s="23">
        <f>SUM(N8:N12)</f>
        <v>46.599999999999994</v>
      </c>
      <c r="O13" s="23">
        <f>SUM(O8:O12)</f>
        <v>309.10000000000002</v>
      </c>
      <c r="Q13" s="23">
        <f>SUM(Q8:Q12)</f>
        <v>96.299999999999955</v>
      </c>
      <c r="R13" s="23">
        <f>SUM(R8:R12)</f>
        <v>80.999999999999972</v>
      </c>
      <c r="S13" s="23">
        <f>SUM(S8:S12)</f>
        <v>56.599999999999973</v>
      </c>
    </row>
    <row r="14" spans="1:19" s="6" customFormat="1" ht="21" customHeight="1">
      <c r="A14" s="16" t="s">
        <v>92</v>
      </c>
      <c r="B14" s="21">
        <v>-372.6</v>
      </c>
      <c r="C14" s="21">
        <v>-286.7</v>
      </c>
      <c r="D14" s="28"/>
      <c r="E14" s="21">
        <v>-6.7</v>
      </c>
      <c r="F14" s="21">
        <v>-53.3</v>
      </c>
      <c r="G14" s="21">
        <v>-30.3</v>
      </c>
      <c r="H14" s="21">
        <v>-15.7</v>
      </c>
      <c r="I14" s="24">
        <f>+SUM(E14:H14)</f>
        <v>-106</v>
      </c>
      <c r="J14" s="28"/>
      <c r="K14" s="21">
        <v>-10.3</v>
      </c>
      <c r="L14" s="21">
        <v>-14.3</v>
      </c>
      <c r="M14" s="21">
        <v>-42</v>
      </c>
      <c r="N14" s="21">
        <v>-16</v>
      </c>
      <c r="O14" s="24">
        <f>+SUM(K14:N14)</f>
        <v>-82.6</v>
      </c>
      <c r="Q14" s="21">
        <v>-6.4</v>
      </c>
      <c r="R14" s="21">
        <v>-10.4</v>
      </c>
      <c r="S14" s="21">
        <v>-1.6</v>
      </c>
    </row>
    <row r="15" spans="1:19" s="5" customFormat="1" ht="12.75" customHeight="1">
      <c r="A15" s="53" t="s">
        <v>110</v>
      </c>
      <c r="B15" s="22">
        <v>21.1</v>
      </c>
      <c r="C15" s="22">
        <v>0</v>
      </c>
      <c r="D15" s="24"/>
      <c r="E15" s="22">
        <v>0</v>
      </c>
      <c r="F15" s="22">
        <v>0</v>
      </c>
      <c r="G15" s="22">
        <v>0.1</v>
      </c>
      <c r="H15" s="22">
        <v>0.1</v>
      </c>
      <c r="I15" s="24">
        <f>+SUM(E15:H15)</f>
        <v>0.2</v>
      </c>
      <c r="J15" s="24"/>
      <c r="K15" s="22">
        <v>36.200000000000003</v>
      </c>
      <c r="L15" s="22">
        <v>-0.2</v>
      </c>
      <c r="M15" s="22">
        <v>0.6</v>
      </c>
      <c r="N15" s="22">
        <v>0.1</v>
      </c>
      <c r="O15" s="24">
        <f>+SUM(K15:N15)</f>
        <v>36.700000000000003</v>
      </c>
      <c r="Q15" s="22">
        <v>0.2</v>
      </c>
      <c r="R15" s="22">
        <v>0.3</v>
      </c>
      <c r="S15" s="22">
        <v>0</v>
      </c>
    </row>
    <row r="16" spans="1:19" s="5" customFormat="1" ht="12.75" customHeight="1">
      <c r="A16" s="16" t="s">
        <v>95</v>
      </c>
      <c r="B16" s="22">
        <v>-2.1</v>
      </c>
      <c r="C16" s="22">
        <v>18</v>
      </c>
      <c r="D16" s="24"/>
      <c r="E16" s="22">
        <v>2.7</v>
      </c>
      <c r="F16" s="22">
        <v>12.1</v>
      </c>
      <c r="G16" s="22">
        <v>11.1</v>
      </c>
      <c r="H16" s="22">
        <v>-6.8</v>
      </c>
      <c r="I16" s="24">
        <f>+SUM(E16:H16)</f>
        <v>19.099999999999998</v>
      </c>
      <c r="J16" s="24"/>
      <c r="K16" s="22">
        <v>1</v>
      </c>
      <c r="L16" s="22">
        <v>-58.2</v>
      </c>
      <c r="M16" s="22">
        <v>19</v>
      </c>
      <c r="N16" s="22">
        <v>21.4</v>
      </c>
      <c r="O16" s="24">
        <f>+SUM(K16:N16)</f>
        <v>-16.800000000000004</v>
      </c>
      <c r="Q16" s="22">
        <v>-0.6</v>
      </c>
      <c r="R16" s="22">
        <v>-41.5</v>
      </c>
      <c r="S16" s="22">
        <v>-56.7</v>
      </c>
    </row>
    <row r="17" spans="1:19" s="5" customFormat="1" ht="12.75" customHeight="1">
      <c r="A17" s="16" t="s">
        <v>49</v>
      </c>
      <c r="B17" s="22">
        <v>-2.2000000000000002</v>
      </c>
      <c r="C17" s="22">
        <v>0.10000000000000142</v>
      </c>
      <c r="D17" s="24"/>
      <c r="E17" s="22">
        <v>0</v>
      </c>
      <c r="F17" s="22">
        <v>-0.6</v>
      </c>
      <c r="G17" s="22">
        <v>0.1</v>
      </c>
      <c r="H17" s="22">
        <v>0.4</v>
      </c>
      <c r="I17" s="24">
        <f>+SUM(E17:H17)</f>
        <v>-9.9999999999999978E-2</v>
      </c>
      <c r="J17" s="24"/>
      <c r="K17" s="22">
        <v>-0.2</v>
      </c>
      <c r="L17" s="22">
        <v>0.5</v>
      </c>
      <c r="M17" s="22">
        <v>-0.6</v>
      </c>
      <c r="N17" s="22">
        <v>0.2</v>
      </c>
      <c r="O17" s="24">
        <f>+SUM(K17:N17)</f>
        <v>-9.9999999999999978E-2</v>
      </c>
      <c r="Q17" s="22">
        <v>-0.2</v>
      </c>
      <c r="R17" s="22">
        <v>0.2</v>
      </c>
      <c r="S17" s="22">
        <v>0.3</v>
      </c>
    </row>
    <row r="18" spans="1:19" s="16" customFormat="1" ht="12.75" customHeight="1">
      <c r="A18" s="5" t="s">
        <v>75</v>
      </c>
      <c r="B18" s="23">
        <f>SUM(B14:B17)</f>
        <v>-355.8</v>
      </c>
      <c r="C18" s="23">
        <f>SUM(C14:C17)</f>
        <v>-268.59999999999997</v>
      </c>
      <c r="D18" s="24"/>
      <c r="E18" s="23">
        <f>SUM(E14:E17)</f>
        <v>-4</v>
      </c>
      <c r="F18" s="23">
        <f>SUM(F14:F17)</f>
        <v>-41.8</v>
      </c>
      <c r="G18" s="23">
        <f>SUM(G14:G17)</f>
        <v>-19</v>
      </c>
      <c r="H18" s="23">
        <f>SUM(H14:H17)</f>
        <v>-22</v>
      </c>
      <c r="I18" s="23">
        <f>SUM(I14:I17)</f>
        <v>-86.8</v>
      </c>
      <c r="J18" s="24"/>
      <c r="K18" s="23">
        <f>SUM(K14:K17)</f>
        <v>26.700000000000003</v>
      </c>
      <c r="L18" s="23">
        <f>SUM(L14:L17)</f>
        <v>-72.2</v>
      </c>
      <c r="M18" s="23">
        <f>SUM(M14:M17)</f>
        <v>-23</v>
      </c>
      <c r="N18" s="23">
        <f>SUM(N14:N17)</f>
        <v>5.6999999999999984</v>
      </c>
      <c r="O18" s="23">
        <f>SUM(O14:O17)</f>
        <v>-62.8</v>
      </c>
      <c r="Q18" s="23">
        <f>SUM(Q14:Q17)</f>
        <v>-7</v>
      </c>
      <c r="R18" s="23">
        <f>SUM(R14:R17)</f>
        <v>-51.4</v>
      </c>
      <c r="S18" s="23">
        <f>SUM(S14:S17)</f>
        <v>-58.000000000000007</v>
      </c>
    </row>
    <row r="19" spans="1:19" s="5" customFormat="1" ht="21" customHeight="1">
      <c r="A19" s="16" t="s">
        <v>50</v>
      </c>
      <c r="B19" s="22">
        <v>0</v>
      </c>
      <c r="C19" s="22">
        <v>200</v>
      </c>
      <c r="D19" s="24"/>
      <c r="E19" s="22">
        <v>0</v>
      </c>
      <c r="F19" s="22">
        <v>0</v>
      </c>
      <c r="G19" s="22">
        <v>0</v>
      </c>
      <c r="H19" s="22">
        <v>0</v>
      </c>
      <c r="I19" s="24">
        <f>+SUM(E19:H19)</f>
        <v>0</v>
      </c>
      <c r="J19" s="24"/>
      <c r="K19" s="22">
        <v>0</v>
      </c>
      <c r="L19" s="22">
        <v>0</v>
      </c>
      <c r="M19" s="22">
        <v>0</v>
      </c>
      <c r="N19" s="22">
        <v>0</v>
      </c>
      <c r="O19" s="24">
        <f>+SUM(K19:N19)</f>
        <v>0</v>
      </c>
      <c r="Q19" s="22">
        <v>0</v>
      </c>
      <c r="R19" s="22">
        <v>0</v>
      </c>
      <c r="S19" s="22">
        <v>-0.1</v>
      </c>
    </row>
    <row r="20" spans="1:19" s="6" customFormat="1" ht="12.75" customHeight="1">
      <c r="A20" s="16" t="s">
        <v>51</v>
      </c>
      <c r="B20" s="22">
        <v>0</v>
      </c>
      <c r="C20" s="22">
        <v>0</v>
      </c>
      <c r="D20" s="24"/>
      <c r="E20" s="22">
        <v>0</v>
      </c>
      <c r="F20" s="22">
        <v>0</v>
      </c>
      <c r="G20" s="22">
        <v>0</v>
      </c>
      <c r="H20" s="22">
        <v>0</v>
      </c>
      <c r="I20" s="24">
        <f>+SUM(E20:H20)</f>
        <v>0</v>
      </c>
      <c r="J20" s="24"/>
      <c r="K20" s="22">
        <v>-35</v>
      </c>
      <c r="L20" s="22">
        <v>0</v>
      </c>
      <c r="M20" s="22">
        <v>0</v>
      </c>
      <c r="N20" s="22">
        <v>-44</v>
      </c>
      <c r="O20" s="24">
        <f>+SUM(K20:N20)</f>
        <v>-79</v>
      </c>
      <c r="Q20" s="22">
        <v>0</v>
      </c>
      <c r="R20" s="22">
        <v>0</v>
      </c>
      <c r="S20" s="22">
        <v>0</v>
      </c>
    </row>
    <row r="21" spans="1:19" s="10" customFormat="1" ht="12.75" customHeight="1">
      <c r="A21" s="16" t="s">
        <v>52</v>
      </c>
      <c r="B21" s="22">
        <v>29.3</v>
      </c>
      <c r="C21" s="22">
        <v>23.8</v>
      </c>
      <c r="D21" s="24"/>
      <c r="E21" s="22">
        <v>5.2</v>
      </c>
      <c r="F21" s="22">
        <v>22.6</v>
      </c>
      <c r="G21" s="22">
        <v>10.199999999999999</v>
      </c>
      <c r="H21" s="22">
        <v>9</v>
      </c>
      <c r="I21" s="24">
        <f>+SUM(E21:H21)</f>
        <v>47</v>
      </c>
      <c r="J21" s="24"/>
      <c r="K21" s="22">
        <v>4.2</v>
      </c>
      <c r="L21" s="22">
        <v>19.100000000000001</v>
      </c>
      <c r="M21" s="22">
        <v>19.5</v>
      </c>
      <c r="N21" s="22">
        <v>14.7</v>
      </c>
      <c r="O21" s="24">
        <f>+SUM(K21:N21)</f>
        <v>57.5</v>
      </c>
      <c r="Q21" s="22">
        <v>0.3</v>
      </c>
      <c r="R21" s="22">
        <v>0.2</v>
      </c>
      <c r="S21" s="22">
        <v>1.5</v>
      </c>
    </row>
    <row r="22" spans="1:19" s="10" customFormat="1" ht="12.75" customHeight="1">
      <c r="A22" s="16" t="s">
        <v>53</v>
      </c>
      <c r="B22" s="22">
        <v>-43.1</v>
      </c>
      <c r="C22" s="22">
        <v>-48.2</v>
      </c>
      <c r="D22" s="24"/>
      <c r="E22" s="22">
        <v>0</v>
      </c>
      <c r="F22" s="22">
        <v>-50.8</v>
      </c>
      <c r="G22" s="22">
        <v>0</v>
      </c>
      <c r="H22" s="22">
        <v>0</v>
      </c>
      <c r="I22" s="24">
        <f>+SUM(E22:H22)</f>
        <v>-50.8</v>
      </c>
      <c r="J22" s="24"/>
      <c r="K22" s="22">
        <v>0</v>
      </c>
      <c r="L22" s="22">
        <v>-53.7</v>
      </c>
      <c r="M22" s="22">
        <v>0</v>
      </c>
      <c r="N22" s="22">
        <v>0</v>
      </c>
      <c r="O22" s="24">
        <f>+SUM(K22:N22)</f>
        <v>-53.7</v>
      </c>
      <c r="Q22" s="22">
        <v>0</v>
      </c>
      <c r="R22" s="22">
        <v>-54.8</v>
      </c>
      <c r="S22" s="22">
        <v>0</v>
      </c>
    </row>
    <row r="23" spans="1:19" s="6" customFormat="1" ht="12.75" customHeight="1">
      <c r="A23" s="16" t="s">
        <v>54</v>
      </c>
      <c r="B23" s="22">
        <v>-1.9</v>
      </c>
      <c r="C23" s="22">
        <v>-1.7</v>
      </c>
      <c r="D23" s="24"/>
      <c r="E23" s="22">
        <v>-0.4</v>
      </c>
      <c r="F23" s="22">
        <v>0</v>
      </c>
      <c r="G23" s="22">
        <v>0</v>
      </c>
      <c r="H23" s="22">
        <v>0</v>
      </c>
      <c r="I23" s="24">
        <f>+SUM(E23:H23)</f>
        <v>-0.4</v>
      </c>
      <c r="J23" s="24"/>
      <c r="K23" s="22">
        <v>0</v>
      </c>
      <c r="L23" s="22">
        <v>0</v>
      </c>
      <c r="M23" s="22">
        <v>0</v>
      </c>
      <c r="N23" s="22">
        <v>0</v>
      </c>
      <c r="O23" s="24">
        <f>+SUM(K23:N23)</f>
        <v>0</v>
      </c>
      <c r="Q23" s="22">
        <v>0</v>
      </c>
      <c r="R23" s="22">
        <v>0</v>
      </c>
      <c r="S23" s="22">
        <v>0</v>
      </c>
    </row>
    <row r="24" spans="1:19" s="5" customFormat="1" ht="12.75" customHeight="1">
      <c r="A24" s="5" t="s">
        <v>76</v>
      </c>
      <c r="B24" s="25">
        <f>SUM(B19:B23)</f>
        <v>-15.700000000000001</v>
      </c>
      <c r="C24" s="25">
        <f>SUM(C19:C23)</f>
        <v>173.90000000000003</v>
      </c>
      <c r="D24" s="25"/>
      <c r="E24" s="25">
        <f>SUM(E19:E23)</f>
        <v>4.8</v>
      </c>
      <c r="F24" s="25">
        <f>SUM(F19:F23)</f>
        <v>-28.199999999999996</v>
      </c>
      <c r="G24" s="25">
        <f>SUM(G19:G23)</f>
        <v>10.199999999999999</v>
      </c>
      <c r="H24" s="25">
        <f>SUM(H19:H23)</f>
        <v>9</v>
      </c>
      <c r="I24" s="25">
        <f>SUM(I19:I23)</f>
        <v>-4.1999999999999975</v>
      </c>
      <c r="J24" s="25"/>
      <c r="K24" s="25">
        <f>SUM(K19:K23)</f>
        <v>-30.8</v>
      </c>
      <c r="L24" s="25">
        <f>SUM(L19:L23)</f>
        <v>-34.6</v>
      </c>
      <c r="M24" s="25">
        <f>SUM(M19:M23)</f>
        <v>19.5</v>
      </c>
      <c r="N24" s="25">
        <f>SUM(N19:N23)</f>
        <v>-29.3</v>
      </c>
      <c r="O24" s="25">
        <f>SUM(O19:O23)</f>
        <v>-75.2</v>
      </c>
      <c r="Q24" s="25">
        <f>SUM(Q19:Q23)</f>
        <v>0.3</v>
      </c>
      <c r="R24" s="25">
        <f>SUM(R19:R23)</f>
        <v>-54.599999999999994</v>
      </c>
      <c r="S24" s="25">
        <f>SUM(S19:S23)</f>
        <v>1.4</v>
      </c>
    </row>
    <row r="25" spans="1:19" ht="21" customHeight="1">
      <c r="A25" t="s">
        <v>84</v>
      </c>
      <c r="B25" s="21">
        <v>26.8</v>
      </c>
      <c r="C25" s="21">
        <v>-20.5</v>
      </c>
      <c r="D25" s="26"/>
      <c r="E25" s="21">
        <v>-3.3</v>
      </c>
      <c r="F25" s="21">
        <v>-3.8</v>
      </c>
      <c r="G25" s="20">
        <v>-15.5</v>
      </c>
      <c r="H25" s="21">
        <v>-9.3000000000000007</v>
      </c>
      <c r="I25" s="24">
        <f>+SUM(E25:H25)</f>
        <v>-31.900000000000002</v>
      </c>
      <c r="J25" s="26"/>
      <c r="K25" s="21">
        <v>-25.4</v>
      </c>
      <c r="L25" s="21">
        <v>0.4</v>
      </c>
      <c r="M25" s="20">
        <v>42.3</v>
      </c>
      <c r="N25" s="20">
        <v>8.5</v>
      </c>
      <c r="O25" s="24">
        <f>+SUM(K25:N25)</f>
        <v>25.799999999999997</v>
      </c>
      <c r="Q25" s="21">
        <v>18.899999999999999</v>
      </c>
      <c r="R25" s="21">
        <v>-32.4</v>
      </c>
      <c r="S25" s="21">
        <v>-13.7</v>
      </c>
    </row>
    <row r="26" spans="1:19" ht="12.75" customHeight="1">
      <c r="A26" t="s">
        <v>85</v>
      </c>
      <c r="B26" s="26">
        <f>+B25+B24+B18+B13</f>
        <v>-177.1999999999999</v>
      </c>
      <c r="C26" s="26">
        <f>+C25+C24+C18+C13</f>
        <v>95.500000000000028</v>
      </c>
      <c r="D26" s="26"/>
      <c r="E26" s="26">
        <f>+E25+E24+E18+E13</f>
        <v>103.80000000000007</v>
      </c>
      <c r="F26" s="26">
        <f>+F25+F24+F18+F13</f>
        <v>-6.0000000000000284</v>
      </c>
      <c r="G26" s="26">
        <f>+G25+G24+G18+G13</f>
        <v>37.099999999999937</v>
      </c>
      <c r="H26" s="26">
        <f>+H25+H24+H18+H13</f>
        <v>53.59999999999998</v>
      </c>
      <c r="I26" s="26">
        <f>+I25+I24+I18+I13</f>
        <v>188.49999999999991</v>
      </c>
      <c r="J26" s="26"/>
      <c r="K26" s="26">
        <f>+K25+K24+K18+K13</f>
        <v>59</v>
      </c>
      <c r="L26" s="26">
        <f>+L25+L24+L18+L13</f>
        <v>-0.10000000000000853</v>
      </c>
      <c r="M26" s="26">
        <f>+M25+M24+M18+M13</f>
        <v>106.49999999999999</v>
      </c>
      <c r="N26" s="26">
        <f>+N25+N24+N18+N13</f>
        <v>31.499999999999993</v>
      </c>
      <c r="O26" s="26">
        <f>+O25+O24+O18+O13</f>
        <v>196.90000000000003</v>
      </c>
      <c r="Q26" s="26">
        <f>+Q25+Q24+Q18+Q13</f>
        <v>108.49999999999996</v>
      </c>
      <c r="R26" s="26">
        <f>+R25+R24+R18+R13</f>
        <v>-57.400000000000034</v>
      </c>
      <c r="S26" s="26">
        <f>+S25+S24+S18+S13</f>
        <v>-13.700000000000038</v>
      </c>
    </row>
    <row r="27" spans="1:19">
      <c r="A27" t="s">
        <v>83</v>
      </c>
      <c r="B27" s="21">
        <v>490.4</v>
      </c>
      <c r="C27" s="37">
        <f>+B28</f>
        <v>313.20000000000005</v>
      </c>
      <c r="D27" s="26"/>
      <c r="E27" s="37">
        <f>+C28</f>
        <v>408.70000000000005</v>
      </c>
      <c r="F27" s="37">
        <f>+E28</f>
        <v>512.50000000000011</v>
      </c>
      <c r="G27" s="37">
        <f>+F28</f>
        <v>506.50000000000011</v>
      </c>
      <c r="H27" s="37">
        <f>+G28</f>
        <v>543.6</v>
      </c>
      <c r="I27" s="37">
        <f>+E27</f>
        <v>408.70000000000005</v>
      </c>
      <c r="J27" s="26"/>
      <c r="K27" s="37">
        <f>+I28</f>
        <v>597.19999999999993</v>
      </c>
      <c r="L27" s="37">
        <f>+K28</f>
        <v>656.19999999999993</v>
      </c>
      <c r="M27" s="37">
        <f>+L28</f>
        <v>656.09999999999991</v>
      </c>
      <c r="N27" s="37">
        <f>+M28</f>
        <v>762.59999999999991</v>
      </c>
      <c r="O27" s="37">
        <f>+K27</f>
        <v>597.19999999999993</v>
      </c>
      <c r="Q27" s="37">
        <f>+O28</f>
        <v>794.09999999999991</v>
      </c>
      <c r="R27" s="37">
        <f>+Q28</f>
        <v>902.59999999999991</v>
      </c>
      <c r="S27" s="37">
        <f>+R28</f>
        <v>845.19999999999982</v>
      </c>
    </row>
    <row r="28" spans="1:19" s="3" customFormat="1">
      <c r="A28" s="3" t="s">
        <v>82</v>
      </c>
      <c r="B28" s="25">
        <f>+B27+B26</f>
        <v>313.20000000000005</v>
      </c>
      <c r="C28" s="25">
        <f>+C27+C26</f>
        <v>408.70000000000005</v>
      </c>
      <c r="D28" s="25"/>
      <c r="E28" s="25">
        <f>+E27+E26</f>
        <v>512.50000000000011</v>
      </c>
      <c r="F28" s="25">
        <f>+F27+F26</f>
        <v>506.50000000000011</v>
      </c>
      <c r="G28" s="25">
        <f>+G27+G26</f>
        <v>543.6</v>
      </c>
      <c r="H28" s="25">
        <f>+H27+H26</f>
        <v>597.20000000000005</v>
      </c>
      <c r="I28" s="25">
        <f>+I27+I26</f>
        <v>597.19999999999993</v>
      </c>
      <c r="J28" s="25"/>
      <c r="K28" s="25">
        <f>+K27+K26</f>
        <v>656.19999999999993</v>
      </c>
      <c r="L28" s="25">
        <f>+L27+L26</f>
        <v>656.09999999999991</v>
      </c>
      <c r="M28" s="25">
        <f>+M27+M26</f>
        <v>762.59999999999991</v>
      </c>
      <c r="N28" s="25">
        <f>+N27+N26</f>
        <v>794.09999999999991</v>
      </c>
      <c r="O28" s="25">
        <f>+O27+O26</f>
        <v>794.09999999999991</v>
      </c>
      <c r="Q28" s="25">
        <f>+Q27+Q26</f>
        <v>902.59999999999991</v>
      </c>
      <c r="R28" s="25">
        <f>+R27+R26</f>
        <v>845.19999999999982</v>
      </c>
      <c r="S28" s="25">
        <f>+S27+S26</f>
        <v>831.49999999999977</v>
      </c>
    </row>
  </sheetData>
  <phoneticPr fontId="0" type="noConversion"/>
  <printOptions horizontalCentered="1"/>
  <pageMargins left="0.25" right="0.18" top="1" bottom="1" header="0.5" footer="0.5"/>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Income Statement IFRS</vt:lpstr>
      <vt:lpstr>Income Statement non-IFRS</vt:lpstr>
      <vt:lpstr>Reconciliation non-Adjusted</vt:lpstr>
      <vt:lpstr>Balance Sheet</vt:lpstr>
      <vt:lpstr>Cash Flow</vt:lpstr>
      <vt:lpstr>'Balance Sheet'!Print_Area</vt:lpstr>
      <vt:lpstr>'Cash Flow'!Print_Area</vt:lpstr>
      <vt:lpstr>'Income Statement IFRS'!Print_Area</vt:lpstr>
      <vt:lpstr>'Income Statement non-IFRS'!Print_Area</vt:lpstr>
      <vt:lpstr>'Reconciliation non-Adjusted'!Print_Area</vt:lpstr>
    </vt:vector>
  </TitlesOfParts>
  <Company>Dassault Systemes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GNT</dc:creator>
  <cp:lastModifiedBy>Augustin Laurent-Bellue</cp:lastModifiedBy>
  <cp:lastPrinted>2009-10-23T17:14:48Z</cp:lastPrinted>
  <dcterms:created xsi:type="dcterms:W3CDTF">2004-04-28T10:31:38Z</dcterms:created>
  <dcterms:modified xsi:type="dcterms:W3CDTF">2009-10-28T19:28:31Z</dcterms:modified>
</cp:coreProperties>
</file>