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855" yWindow="3240" windowWidth="14640" windowHeight="5100" firstSheet="2" activeTab="4"/>
  </bookViews>
  <sheets>
    <sheet name="Income Statement IFRS" sheetId="6" r:id="rId1"/>
    <sheet name="Income Statement non-IFRS" sheetId="3" r:id="rId2"/>
    <sheet name="Reconciliation non-Adjusted" sheetId="8" r:id="rId3"/>
    <sheet name="Balance Sheet" sheetId="4" r:id="rId4"/>
    <sheet name="Cash Flow" sheetId="7" r:id="rId5"/>
  </sheets>
  <externalReferences>
    <externalReference r:id="rId6"/>
    <externalReference r:id="rId7"/>
  </externalReference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Sheet'!$A$1:$AQ$28</definedName>
    <definedName name="_xlnm.Print_Area" localSheetId="4">'Cash Flow'!$A$1:$AQ$30</definedName>
    <definedName name="_xlnm.Print_Area" localSheetId="1">'Income Statement non-IFRS'!$A$1:$AQ$57</definedName>
    <definedName name="_xlnm.Print_Area" localSheetId="2">'Reconciliation non-Adjusted'!$A$1:$AQ$26</definedName>
  </definedNames>
  <calcPr calcId="125725"/>
</workbook>
</file>

<file path=xl/calcChain.xml><?xml version="1.0" encoding="utf-8"?>
<calcChain xmlns="http://schemas.openxmlformats.org/spreadsheetml/2006/main">
  <c r="AQ25" i="7"/>
  <c r="AP28" l="1"/>
  <c r="AP25"/>
  <c r="AP19"/>
  <c r="AP13"/>
  <c r="AP8"/>
  <c r="AP5"/>
  <c r="AP27" l="1"/>
  <c r="AP29" s="1"/>
  <c r="AQ28" l="1"/>
  <c r="AQ29" s="1"/>
  <c r="AQ19"/>
  <c r="AQ13"/>
  <c r="AQ5"/>
  <c r="AQ21" i="4" l="1"/>
  <c r="AQ25" s="1"/>
  <c r="AQ11"/>
  <c r="AQ15" s="1"/>
  <c r="AQ5"/>
  <c r="AQ24" i="8"/>
  <c r="AQ23"/>
  <c r="AQ22"/>
  <c r="AQ21"/>
  <c r="AQ13"/>
  <c r="AQ20" s="1"/>
  <c r="AQ5"/>
  <c r="AQ26" i="3"/>
  <c r="AQ31"/>
  <c r="AQ17"/>
  <c r="AQ16"/>
  <c r="AP52"/>
  <c r="AP51"/>
  <c r="AP31"/>
  <c r="AP26"/>
  <c r="AP10"/>
  <c r="AP18" s="1"/>
  <c r="AP19" l="1"/>
  <c r="AP23"/>
  <c r="AP24" s="1"/>
  <c r="AQ10" l="1"/>
  <c r="AQ18" l="1"/>
  <c r="AQ23" s="1"/>
  <c r="AQ24" s="1"/>
  <c r="AQ9" i="8"/>
  <c r="AQ10" i="6"/>
  <c r="AQ7" i="8" s="1"/>
  <c r="AQ8" l="1"/>
  <c r="AQ12" s="1"/>
  <c r="AQ19" i="3"/>
  <c r="AQ19" i="8"/>
  <c r="AQ31" i="6" l="1"/>
  <c r="AQ26"/>
  <c r="AQ18"/>
  <c r="AP10"/>
  <c r="AP18" s="1"/>
  <c r="AP26"/>
  <c r="AP31"/>
  <c r="AQ23" l="1"/>
  <c r="AQ11" i="8"/>
  <c r="AQ16" s="1"/>
  <c r="AQ19" i="6"/>
  <c r="AP19"/>
  <c r="AP23"/>
  <c r="AP24" s="1"/>
  <c r="AO52" i="3"/>
  <c r="AO51"/>
  <c r="AM24" i="6"/>
  <c r="AG24"/>
  <c r="AA24"/>
  <c r="U24"/>
  <c r="O24"/>
  <c r="I24"/>
  <c r="AO8" i="7"/>
  <c r="AQ24" i="6" l="1"/>
  <c r="AQ18" i="8"/>
  <c r="AQ25" s="1"/>
  <c r="AP23"/>
  <c r="AP24"/>
  <c r="AP21" i="4" l="1"/>
  <c r="AP25" s="1"/>
  <c r="AP11"/>
  <c r="AP15" s="1"/>
  <c r="AP5"/>
  <c r="AP22" i="8"/>
  <c r="AP21"/>
  <c r="AP5"/>
  <c r="AP9" l="1"/>
  <c r="AO24" i="4"/>
  <c r="AO5" i="7" l="1"/>
  <c r="AM24" i="4"/>
  <c r="AO25" i="7" l="1"/>
  <c r="AO19"/>
  <c r="AO21" i="4" l="1"/>
  <c r="AO25" s="1"/>
  <c r="AO11"/>
  <c r="AO15" s="1"/>
  <c r="AO5"/>
  <c r="AO21" i="8"/>
  <c r="AO22"/>
  <c r="AO13"/>
  <c r="AO20" s="1"/>
  <c r="AO5"/>
  <c r="AO5" i="3" l="1"/>
  <c r="AO10" i="6" l="1"/>
  <c r="AO10" i="3"/>
  <c r="AO31"/>
  <c r="AO31" i="6"/>
  <c r="AO18" l="1"/>
  <c r="AO11" i="8" s="1"/>
  <c r="AO7"/>
  <c r="AO18" i="3"/>
  <c r="AO26" i="6"/>
  <c r="AO26" i="3"/>
  <c r="AO19" i="6" l="1"/>
  <c r="AO23"/>
  <c r="AO13" i="7" s="1"/>
  <c r="AO9" i="8"/>
  <c r="AO12"/>
  <c r="AO16" s="1"/>
  <c r="AO19"/>
  <c r="AO24" i="6"/>
  <c r="AO19" i="3"/>
  <c r="AO23"/>
  <c r="AO24" s="1"/>
  <c r="AO18" i="8" l="1"/>
  <c r="AO25" s="1"/>
  <c r="AM26" i="7" l="1"/>
  <c r="AM24"/>
  <c r="AM23"/>
  <c r="AM22"/>
  <c r="AM21"/>
  <c r="AM20"/>
  <c r="AM18"/>
  <c r="AM17"/>
  <c r="AM16"/>
  <c r="AM15"/>
  <c r="AM14"/>
  <c r="AM12"/>
  <c r="AM11"/>
  <c r="AM10"/>
  <c r="AM9"/>
  <c r="AM5"/>
  <c r="AL25"/>
  <c r="AL19"/>
  <c r="AL7"/>
  <c r="AL5"/>
  <c r="AM23" i="4"/>
  <c r="AM22"/>
  <c r="AM20"/>
  <c r="AM19"/>
  <c r="AM18"/>
  <c r="AM17"/>
  <c r="AM14"/>
  <c r="AM13"/>
  <c r="AM12"/>
  <c r="AM10"/>
  <c r="AM9"/>
  <c r="AM8"/>
  <c r="AM7"/>
  <c r="AM5"/>
  <c r="AL21"/>
  <c r="AL25" s="1"/>
  <c r="AL11"/>
  <c r="AL15" s="1"/>
  <c r="AL5"/>
  <c r="AM24" i="8"/>
  <c r="AM23"/>
  <c r="AM15"/>
  <c r="AM22" s="1"/>
  <c r="AM14"/>
  <c r="AM21" s="1"/>
  <c r="AM8"/>
  <c r="AM19" s="1"/>
  <c r="AM5"/>
  <c r="AL22"/>
  <c r="AL21"/>
  <c r="AL19"/>
  <c r="AL13"/>
  <c r="AL20" s="1"/>
  <c r="AL12"/>
  <c r="AL5"/>
  <c r="AM34" i="3"/>
  <c r="AM33"/>
  <c r="AM32"/>
  <c r="AM30"/>
  <c r="AM29"/>
  <c r="AM28"/>
  <c r="AM27"/>
  <c r="AM22"/>
  <c r="AM21"/>
  <c r="AM20"/>
  <c r="AM17"/>
  <c r="AM16"/>
  <c r="AM15"/>
  <c r="AM14"/>
  <c r="AM13"/>
  <c r="AM12"/>
  <c r="AM11"/>
  <c r="AM9"/>
  <c r="AM7"/>
  <c r="AM6"/>
  <c r="AM5"/>
  <c r="AM52" i="6"/>
  <c r="AM51"/>
  <c r="AM34"/>
  <c r="AM33"/>
  <c r="AM32"/>
  <c r="AM30"/>
  <c r="AM29"/>
  <c r="AM28"/>
  <c r="AM27"/>
  <c r="AM22"/>
  <c r="AM21"/>
  <c r="AM20"/>
  <c r="AM17"/>
  <c r="AM16"/>
  <c r="AM13" i="8" s="1"/>
  <c r="AM20" s="1"/>
  <c r="AM15" i="6"/>
  <c r="AM14"/>
  <c r="AM13"/>
  <c r="AM12"/>
  <c r="AM11"/>
  <c r="AM9"/>
  <c r="AM7"/>
  <c r="AM6"/>
  <c r="AL52" i="3"/>
  <c r="AL51"/>
  <c r="AM51" s="1"/>
  <c r="AL31"/>
  <c r="AL26"/>
  <c r="AL8"/>
  <c r="AL10" s="1"/>
  <c r="AL18" s="1"/>
  <c r="AL5"/>
  <c r="AL31" i="6"/>
  <c r="AL26"/>
  <c r="AL8"/>
  <c r="AL10" s="1"/>
  <c r="AK24" i="4"/>
  <c r="AM31" i="3" l="1"/>
  <c r="AL7" i="8"/>
  <c r="AL9" s="1"/>
  <c r="AL18" i="6"/>
  <c r="AL23" s="1"/>
  <c r="AL24" s="1"/>
  <c r="AM8"/>
  <c r="AM10" s="1"/>
  <c r="AM18" s="1"/>
  <c r="AM11" i="8" s="1"/>
  <c r="AM25" i="7"/>
  <c r="AM11" i="4"/>
  <c r="AM15" s="1"/>
  <c r="AM26" i="3"/>
  <c r="AM8"/>
  <c r="AM10" s="1"/>
  <c r="AM18" s="1"/>
  <c r="AM31" i="6"/>
  <c r="AM26"/>
  <c r="AM19" i="7"/>
  <c r="AM21" i="4"/>
  <c r="AM25" s="1"/>
  <c r="AM12" i="8"/>
  <c r="AL19" i="3"/>
  <c r="AL23"/>
  <c r="AL24" s="1"/>
  <c r="AK25" i="7"/>
  <c r="AK19"/>
  <c r="AK7"/>
  <c r="AK5"/>
  <c r="AK21" i="4"/>
  <c r="AK25" s="1"/>
  <c r="AK11"/>
  <c r="AK15" s="1"/>
  <c r="AK5"/>
  <c r="AK22" i="8"/>
  <c r="AK21"/>
  <c r="AK19"/>
  <c r="AK13"/>
  <c r="AK20" s="1"/>
  <c r="AK12"/>
  <c r="AK5"/>
  <c r="AK52" i="3"/>
  <c r="AK51"/>
  <c r="AK31"/>
  <c r="AK26"/>
  <c r="AK8"/>
  <c r="AK10" s="1"/>
  <c r="AK18" s="1"/>
  <c r="AK5"/>
  <c r="AK31" i="6"/>
  <c r="AK26"/>
  <c r="AK8"/>
  <c r="AK10" s="1"/>
  <c r="AK18" s="1"/>
  <c r="AK11" i="8" s="1"/>
  <c r="AJ24" i="4"/>
  <c r="AJ8" i="3"/>
  <c r="AJ10" s="1"/>
  <c r="AJ18" s="1"/>
  <c r="AJ25" i="7"/>
  <c r="AJ19"/>
  <c r="AJ7"/>
  <c r="AJ5"/>
  <c r="AJ21" i="4"/>
  <c r="AJ25" s="1"/>
  <c r="AJ11"/>
  <c r="AJ15" s="1"/>
  <c r="AJ5"/>
  <c r="AJ22" i="8"/>
  <c r="AJ21"/>
  <c r="AJ19"/>
  <c r="AJ13"/>
  <c r="AJ20" s="1"/>
  <c r="AJ12"/>
  <c r="AJ5"/>
  <c r="AJ52" i="3"/>
  <c r="AJ51"/>
  <c r="AJ31"/>
  <c r="AJ26"/>
  <c r="AJ5"/>
  <c r="AJ31" i="6"/>
  <c r="AJ26"/>
  <c r="AJ8"/>
  <c r="AJ10" s="1"/>
  <c r="AJ18" s="1"/>
  <c r="AJ11" i="8" s="1"/>
  <c r="AI24" i="4"/>
  <c r="AL6" i="7" l="1"/>
  <c r="AL8" s="1"/>
  <c r="AJ16" i="8"/>
  <c r="AL19" i="6"/>
  <c r="AL18" i="8"/>
  <c r="AL25" s="1"/>
  <c r="AL11"/>
  <c r="AL16" s="1"/>
  <c r="AM23" i="3"/>
  <c r="AM24" s="1"/>
  <c r="AM19"/>
  <c r="AM19" i="6"/>
  <c r="AM16" i="8"/>
  <c r="AM7"/>
  <c r="AM9" s="1"/>
  <c r="AM23" i="6"/>
  <c r="AM18" i="8" s="1"/>
  <c r="AM25" s="1"/>
  <c r="AK7"/>
  <c r="AK9" s="1"/>
  <c r="AK16"/>
  <c r="AK23" i="3"/>
  <c r="AK24" s="1"/>
  <c r="AK19"/>
  <c r="AK23" i="6"/>
  <c r="AK19"/>
  <c r="AJ7" i="8"/>
  <c r="AJ9" s="1"/>
  <c r="AJ19" i="3"/>
  <c r="AJ23"/>
  <c r="AJ24" s="1"/>
  <c r="AJ23" i="6"/>
  <c r="AJ19"/>
  <c r="AI25" i="7"/>
  <c r="AI19"/>
  <c r="AI7"/>
  <c r="AM7" s="1"/>
  <c r="AI5"/>
  <c r="AI21" i="4"/>
  <c r="AI25" s="1"/>
  <c r="AI11"/>
  <c r="AI15" s="1"/>
  <c r="AI5"/>
  <c r="AI22" i="8"/>
  <c r="AI21"/>
  <c r="AI19"/>
  <c r="AI13"/>
  <c r="AI20" s="1"/>
  <c r="AI12"/>
  <c r="AI5"/>
  <c r="AI52" i="3"/>
  <c r="AM52" s="1"/>
  <c r="AI51"/>
  <c r="AI31"/>
  <c r="AI26"/>
  <c r="AI8"/>
  <c r="AI10" s="1"/>
  <c r="AI18" s="1"/>
  <c r="AI5"/>
  <c r="AI31" i="6"/>
  <c r="AI26"/>
  <c r="AI8"/>
  <c r="AI10" s="1"/>
  <c r="AI18" s="1"/>
  <c r="AI23" s="1"/>
  <c r="AI24" s="1"/>
  <c r="AL13" i="7" l="1"/>
  <c r="AL27" s="1"/>
  <c r="AK24" i="6"/>
  <c r="AK6" i="7"/>
  <c r="AK8" s="1"/>
  <c r="AK13" s="1"/>
  <c r="AK27" s="1"/>
  <c r="AK18" i="8"/>
  <c r="AK25" s="1"/>
  <c r="AJ24" i="6"/>
  <c r="AJ18" i="8"/>
  <c r="AJ25" s="1"/>
  <c r="AJ6" i="7"/>
  <c r="AJ8" s="1"/>
  <c r="AJ13" s="1"/>
  <c r="AJ27" s="1"/>
  <c r="AI11" i="8"/>
  <c r="AI16" s="1"/>
  <c r="AI7"/>
  <c r="AI9" s="1"/>
  <c r="AI18"/>
  <c r="AI25" s="1"/>
  <c r="AI6" i="7"/>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5"/>
  <c r="AF24" i="4"/>
  <c r="AG24" s="1"/>
  <c r="AG23"/>
  <c r="AG22"/>
  <c r="AG18"/>
  <c r="AG17"/>
  <c r="AG14"/>
  <c r="AG13"/>
  <c r="AG12"/>
  <c r="AG10"/>
  <c r="AG9"/>
  <c r="AG8"/>
  <c r="AG7"/>
  <c r="AG5"/>
  <c r="AF21"/>
  <c r="AF11"/>
  <c r="AF15" s="1"/>
  <c r="AF5"/>
  <c r="AG24" i="8"/>
  <c r="AG15"/>
  <c r="AG22" s="1"/>
  <c r="AG14"/>
  <c r="AG21" s="1"/>
  <c r="AG8"/>
  <c r="AG12" s="1"/>
  <c r="AG5"/>
  <c r="AF22"/>
  <c r="AF21"/>
  <c r="AF19"/>
  <c r="AF13"/>
  <c r="AF20" s="1"/>
  <c r="AF12"/>
  <c r="AF5"/>
  <c r="AF26" i="3"/>
  <c r="AG34"/>
  <c r="AG33"/>
  <c r="AG32"/>
  <c r="AG30"/>
  <c r="AG29"/>
  <c r="AG28"/>
  <c r="AG27"/>
  <c r="AG22"/>
  <c r="AG21"/>
  <c r="AG20"/>
  <c r="AG17"/>
  <c r="AG16"/>
  <c r="AG15"/>
  <c r="AG14"/>
  <c r="AG13"/>
  <c r="AG12"/>
  <c r="AG11"/>
  <c r="AG9"/>
  <c r="AG7"/>
  <c r="AG6"/>
  <c r="AG5"/>
  <c r="AF52"/>
  <c r="AF51"/>
  <c r="AG51" s="1"/>
  <c r="AF31"/>
  <c r="AF8"/>
  <c r="AF10" s="1"/>
  <c r="AF18" s="1"/>
  <c r="AF5"/>
  <c r="AG31" l="1"/>
  <c r="AG8"/>
  <c r="AG10" s="1"/>
  <c r="AG18" s="1"/>
  <c r="AG19" s="1"/>
  <c r="AG26"/>
  <c r="AI8" i="7"/>
  <c r="AM6"/>
  <c r="AG21" i="4"/>
  <c r="AG25" s="1"/>
  <c r="AG25" i="7"/>
  <c r="AG19"/>
  <c r="AF25" i="4"/>
  <c r="AG11"/>
  <c r="AG15" s="1"/>
  <c r="AG19" i="8"/>
  <c r="AF23" i="3"/>
  <c r="AF24" s="1"/>
  <c r="AF19"/>
  <c r="AF31" i="6"/>
  <c r="AF26"/>
  <c r="AF8"/>
  <c r="AF10" s="1"/>
  <c r="AG52"/>
  <c r="AG51"/>
  <c r="AG34"/>
  <c r="AG33"/>
  <c r="AG32"/>
  <c r="AG31" s="1"/>
  <c r="AG30"/>
  <c r="AG29"/>
  <c r="AG28"/>
  <c r="AG27"/>
  <c r="AG22"/>
  <c r="AG21"/>
  <c r="AG20"/>
  <c r="AG17"/>
  <c r="AG16"/>
  <c r="AG13" i="8" s="1"/>
  <c r="AG20" s="1"/>
  <c r="AG15" i="6"/>
  <c r="AG14"/>
  <c r="AG13"/>
  <c r="AG12"/>
  <c r="AG11"/>
  <c r="AG9"/>
  <c r="AG7"/>
  <c r="AG6"/>
  <c r="AF18" l="1"/>
  <c r="AF19" s="1"/>
  <c r="AF7" i="8"/>
  <c r="AF9" s="1"/>
  <c r="AG8" i="6"/>
  <c r="AG10" s="1"/>
  <c r="AG23" i="3"/>
  <c r="AG24" s="1"/>
  <c r="AI13" i="7"/>
  <c r="AI27" s="1"/>
  <c r="AM8"/>
  <c r="AM13" s="1"/>
  <c r="AM27" s="1"/>
  <c r="AG26" i="6"/>
  <c r="AE25" i="7"/>
  <c r="AE19"/>
  <c r="AE7"/>
  <c r="AE5"/>
  <c r="AE24" i="4"/>
  <c r="AE21"/>
  <c r="AG18" i="6" l="1"/>
  <c r="AG23" s="1"/>
  <c r="AG18" i="8" s="1"/>
  <c r="AG7"/>
  <c r="AG9" s="1"/>
  <c r="AF23" i="6"/>
  <c r="AF11" i="8"/>
  <c r="AF16" s="1"/>
  <c r="AE25" i="4"/>
  <c r="AE11"/>
  <c r="AE15" s="1"/>
  <c r="AE5"/>
  <c r="AE23" i="8"/>
  <c r="AG23" s="1"/>
  <c r="AF24" i="6" l="1"/>
  <c r="AF6" i="7"/>
  <c r="AF8" s="1"/>
  <c r="AF13" s="1"/>
  <c r="AF27" s="1"/>
  <c r="AF18" i="8"/>
  <c r="AF25" s="1"/>
  <c r="AG25"/>
  <c r="AG19" i="6"/>
  <c r="AG11" i="8"/>
  <c r="AG16" s="1"/>
  <c r="AE22"/>
  <c r="AE21"/>
  <c r="AE19"/>
  <c r="AE13"/>
  <c r="AE20" s="1"/>
  <c r="AE12"/>
  <c r="AE5"/>
  <c r="AE52" i="3"/>
  <c r="AE51"/>
  <c r="AE31"/>
  <c r="AE26"/>
  <c r="AE8"/>
  <c r="AE10" s="1"/>
  <c r="AE18" s="1"/>
  <c r="AE5"/>
  <c r="AE19" l="1"/>
  <c r="AE23"/>
  <c r="AE24" s="1"/>
  <c r="AE31" i="6" l="1"/>
  <c r="AE26"/>
  <c r="AE8"/>
  <c r="AE10" s="1"/>
  <c r="AD24" i="4"/>
  <c r="AD26" i="6"/>
  <c r="AD25" i="7"/>
  <c r="AD19"/>
  <c r="AD7"/>
  <c r="AD5"/>
  <c r="AD11" i="4"/>
  <c r="AE18" i="6" l="1"/>
  <c r="AE19" s="1"/>
  <c r="AE7" i="8"/>
  <c r="AE9" s="1"/>
  <c r="AE23" i="6" l="1"/>
  <c r="AE11" i="8"/>
  <c r="AE16" s="1"/>
  <c r="AD21" i="4"/>
  <c r="AD25" s="1"/>
  <c r="AD15"/>
  <c r="AD5"/>
  <c r="AD22" i="8"/>
  <c r="AD21"/>
  <c r="AD19"/>
  <c r="AD13"/>
  <c r="AD20" s="1"/>
  <c r="AD12"/>
  <c r="AD5"/>
  <c r="AE24" i="6" l="1"/>
  <c r="AE6" i="7"/>
  <c r="AE8" s="1"/>
  <c r="AE13" s="1"/>
  <c r="AE27" s="1"/>
  <c r="AE18" i="8"/>
  <c r="AE25" s="1"/>
  <c r="AD52" i="3"/>
  <c r="AD51"/>
  <c r="AD31"/>
  <c r="AD26"/>
  <c r="AD8"/>
  <c r="AD10" s="1"/>
  <c r="AD18" s="1"/>
  <c r="AD5"/>
  <c r="AD23" l="1"/>
  <c r="AD24" s="1"/>
  <c r="AD19"/>
  <c r="AD31" i="6" l="1"/>
  <c r="AD8"/>
  <c r="AD10" s="1"/>
  <c r="AD7" i="8" s="1"/>
  <c r="AD9" s="1"/>
  <c r="AD18" i="6" l="1"/>
  <c r="AA15" i="7"/>
  <c r="AC24" i="4"/>
  <c r="AC22" i="8"/>
  <c r="AC21"/>
  <c r="AC19"/>
  <c r="AC13"/>
  <c r="AC20" s="1"/>
  <c r="AC12"/>
  <c r="AD19" i="6" l="1"/>
  <c r="AD11" i="8"/>
  <c r="AD16" s="1"/>
  <c r="AD23" i="6"/>
  <c r="AC52" i="3"/>
  <c r="AG52" s="1"/>
  <c r="AC51"/>
  <c r="Z24" i="4"/>
  <c r="AD24" i="6" l="1"/>
  <c r="AD6" i="7"/>
  <c r="AD8" s="1"/>
  <c r="AD13" s="1"/>
  <c r="AD27" s="1"/>
  <c r="AD18" i="8"/>
  <c r="AD25" s="1"/>
  <c r="AC25" i="7"/>
  <c r="AC19"/>
  <c r="AC7"/>
  <c r="AG7" s="1"/>
  <c r="AC5"/>
  <c r="AC5" i="4"/>
  <c r="AC5" i="8"/>
  <c r="AC5" i="3"/>
  <c r="AC31" i="6"/>
  <c r="AC26"/>
  <c r="AC8"/>
  <c r="AC10" s="1"/>
  <c r="AC31" i="3"/>
  <c r="AC26"/>
  <c r="AC8"/>
  <c r="AC10" s="1"/>
  <c r="AC18" s="1"/>
  <c r="AC21" i="4"/>
  <c r="AC25" s="1"/>
  <c r="AC11"/>
  <c r="AC15" s="1"/>
  <c r="A21" i="8"/>
  <c r="A20"/>
  <c r="A19"/>
  <c r="AC18" i="6" l="1"/>
  <c r="AC11" i="8" s="1"/>
  <c r="AC16" s="1"/>
  <c r="AC7"/>
  <c r="AC9" s="1"/>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1"/>
  <c r="Z15" s="1"/>
  <c r="AA5" i="8"/>
  <c r="AA23"/>
  <c r="AA24"/>
  <c r="AA15"/>
  <c r="AA22" s="1"/>
  <c r="AA14"/>
  <c r="AA21" s="1"/>
  <c r="AA8"/>
  <c r="AA19" s="1"/>
  <c r="Z5"/>
  <c r="Y5"/>
  <c r="Z22"/>
  <c r="Z21"/>
  <c r="Z19"/>
  <c r="Z13"/>
  <c r="Z20" s="1"/>
  <c r="Z12"/>
  <c r="AA5" i="3"/>
  <c r="Z5"/>
  <c r="Y5"/>
  <c r="AA34"/>
  <c r="AA33"/>
  <c r="AA32"/>
  <c r="AA30"/>
  <c r="AA29"/>
  <c r="AA28"/>
  <c r="AA27"/>
  <c r="AA22"/>
  <c r="AA21"/>
  <c r="AA20"/>
  <c r="AA17"/>
  <c r="AA16"/>
  <c r="AA15"/>
  <c r="AA14"/>
  <c r="AA13"/>
  <c r="AA12"/>
  <c r="AA11"/>
  <c r="AA9"/>
  <c r="AA7"/>
  <c r="AA6"/>
  <c r="Z52"/>
  <c r="Z51"/>
  <c r="AA51" s="1"/>
  <c r="Z31"/>
  <c r="Z26"/>
  <c r="Z8"/>
  <c r="Z10" s="1"/>
  <c r="Z18" s="1"/>
  <c r="AA51" i="6"/>
  <c r="AA34"/>
  <c r="AA33"/>
  <c r="AA32"/>
  <c r="AA30"/>
  <c r="AA29"/>
  <c r="AA28"/>
  <c r="AA27"/>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31" i="6" l="1"/>
  <c r="AC23"/>
  <c r="AC18" i="8" s="1"/>
  <c r="AC25" s="1"/>
  <c r="AA26" i="6"/>
  <c r="AA26" i="3"/>
  <c r="AA31"/>
  <c r="AC19" i="6"/>
  <c r="AA11" i="4"/>
  <c r="AA15" s="1"/>
  <c r="AA21"/>
  <c r="AA25" s="1"/>
  <c r="AA19" i="7"/>
  <c r="AC24" i="6"/>
  <c r="AA52" i="3"/>
  <c r="AA25" i="7"/>
  <c r="Z18" i="6"/>
  <c r="Z11" i="8" s="1"/>
  <c r="Z16" s="1"/>
  <c r="Z7"/>
  <c r="Z9" s="1"/>
  <c r="AA8" i="6"/>
  <c r="AA10" s="1"/>
  <c r="AA8" i="3"/>
  <c r="AA10" s="1"/>
  <c r="AA18" s="1"/>
  <c r="AA12" i="8"/>
  <c r="Z19" i="3"/>
  <c r="Z23"/>
  <c r="Z24" s="1"/>
  <c r="Y18" i="6"/>
  <c r="Y7" i="8"/>
  <c r="Y9" s="1"/>
  <c r="Y19" i="3"/>
  <c r="Y23"/>
  <c r="Y24" s="1"/>
  <c r="X52" i="6"/>
  <c r="X51"/>
  <c r="W51"/>
  <c r="Z19" l="1"/>
  <c r="Z23"/>
  <c r="Z18" i="8" s="1"/>
  <c r="Z25" s="1"/>
  <c r="AC6" i="7"/>
  <c r="AG6" s="1"/>
  <c r="AA23" i="3"/>
  <c r="AA24" s="1"/>
  <c r="AA19"/>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C8" i="7" l="1"/>
  <c r="Z6"/>
  <c r="Z8" s="1"/>
  <c r="Z13" s="1"/>
  <c r="Z27" s="1"/>
  <c r="Z24" i="6"/>
  <c r="AC13" i="7"/>
  <c r="AC27" s="1"/>
  <c r="AG8"/>
  <c r="AG13" s="1"/>
  <c r="AG27" s="1"/>
  <c r="AA11" i="8"/>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4" s="1"/>
  <c r="U26" i="7"/>
  <c r="U24"/>
  <c r="U23"/>
  <c r="U22"/>
  <c r="U21"/>
  <c r="U20"/>
  <c r="U18"/>
  <c r="U17"/>
  <c r="U16"/>
  <c r="U14"/>
  <c r="U12"/>
  <c r="U11"/>
  <c r="U10"/>
  <c r="U9"/>
  <c r="T25"/>
  <c r="T19"/>
  <c r="T7"/>
  <c r="U23" i="4"/>
  <c r="U22"/>
  <c r="U20"/>
  <c r="U18"/>
  <c r="U17"/>
  <c r="U14"/>
  <c r="U13"/>
  <c r="U12"/>
  <c r="U10"/>
  <c r="U9"/>
  <c r="U8"/>
  <c r="U7"/>
  <c r="T21"/>
  <c r="T11"/>
  <c r="T15" s="1"/>
  <c r="U23" i="8"/>
  <c r="U24"/>
  <c r="U15"/>
  <c r="U22" s="1"/>
  <c r="U14"/>
  <c r="U21" s="1"/>
  <c r="U8"/>
  <c r="U19" s="1"/>
  <c r="T22"/>
  <c r="T21"/>
  <c r="T19"/>
  <c r="T13"/>
  <c r="T20" s="1"/>
  <c r="T12"/>
  <c r="U34" i="6"/>
  <c r="U33"/>
  <c r="U32"/>
  <c r="U30"/>
  <c r="U29"/>
  <c r="U28"/>
  <c r="U27"/>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31" i="6" l="1"/>
  <c r="U11" i="4"/>
  <c r="U15" s="1"/>
  <c r="U19" i="7"/>
  <c r="U25"/>
  <c r="U26" i="6"/>
  <c r="U21" i="4"/>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Q21" i="4"/>
  <c r="Q25" s="1"/>
  <c r="Q11"/>
  <c r="Q15" s="1"/>
  <c r="Q19" i="8"/>
  <c r="Q13"/>
  <c r="Q20" s="1"/>
  <c r="Q21"/>
  <c r="Q22"/>
  <c r="Q12"/>
  <c r="Q31" i="3"/>
  <c r="Q26"/>
  <c r="Q8"/>
  <c r="Q10" s="1"/>
  <c r="Q18" s="1"/>
  <c r="Q52" i="6"/>
  <c r="Q51"/>
  <c r="Q31"/>
  <c r="Q26"/>
  <c r="Q8"/>
  <c r="Q10"/>
  <c r="N25" i="7"/>
  <c r="N19"/>
  <c r="N7"/>
  <c r="O26"/>
  <c r="O20"/>
  <c r="O21"/>
  <c r="O22"/>
  <c r="O23"/>
  <c r="O24"/>
  <c r="O14"/>
  <c r="O16"/>
  <c r="O17"/>
  <c r="O18"/>
  <c r="O9"/>
  <c r="O10"/>
  <c r="O12"/>
  <c r="N21" i="4"/>
  <c r="N25" s="1"/>
  <c r="N11"/>
  <c r="N15" s="1"/>
  <c r="O17"/>
  <c r="O18"/>
  <c r="O20"/>
  <c r="O22"/>
  <c r="O23"/>
  <c r="O24"/>
  <c r="O7"/>
  <c r="O8"/>
  <c r="O9"/>
  <c r="O10"/>
  <c r="O12"/>
  <c r="O13"/>
  <c r="O14"/>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s="1"/>
  <c r="E11" i="7"/>
  <c r="I11" s="1"/>
  <c r="F8" i="6"/>
  <c r="F10" s="1"/>
  <c r="F18" s="1"/>
  <c r="F7" i="7"/>
  <c r="E8" i="6"/>
  <c r="E10" s="1"/>
  <c r="E18" s="1"/>
  <c r="E7" i="7"/>
  <c r="G7"/>
  <c r="H8" i="6"/>
  <c r="H10" s="1"/>
  <c r="H7" i="7"/>
  <c r="I9"/>
  <c r="I10"/>
  <c r="I12"/>
  <c r="I18"/>
  <c r="I14"/>
  <c r="I16"/>
  <c r="I17"/>
  <c r="I26"/>
  <c r="I20"/>
  <c r="I21"/>
  <c r="I22"/>
  <c r="I23"/>
  <c r="I24"/>
  <c r="B8" i="6"/>
  <c r="B10" s="1"/>
  <c r="B18" s="1"/>
  <c r="B7" i="7"/>
  <c r="B11"/>
  <c r="B25"/>
  <c r="B19"/>
  <c r="C8" i="6"/>
  <c r="C10" s="1"/>
  <c r="C15"/>
  <c r="C7" i="7"/>
  <c r="C11"/>
  <c r="C25"/>
  <c r="C19"/>
  <c r="K19"/>
  <c r="K8" i="6"/>
  <c r="K10" s="1"/>
  <c r="K18" s="1"/>
  <c r="K7" i="7"/>
  <c r="K11"/>
  <c r="O11" s="1"/>
  <c r="K25"/>
  <c r="L19"/>
  <c r="L8" i="6"/>
  <c r="L10" s="1"/>
  <c r="L18" s="1"/>
  <c r="L7" i="7"/>
  <c r="L25"/>
  <c r="M19"/>
  <c r="M8" i="6"/>
  <c r="M10" s="1"/>
  <c r="M7" i="7"/>
  <c r="M25"/>
  <c r="F19"/>
  <c r="F25"/>
  <c r="E25"/>
  <c r="E19"/>
  <c r="G19"/>
  <c r="G25"/>
  <c r="H19"/>
  <c r="H25"/>
  <c r="K7" i="4"/>
  <c r="K11" s="1"/>
  <c r="K15" s="1"/>
  <c r="G7"/>
  <c r="G11" s="1"/>
  <c r="G15" s="1"/>
  <c r="B7"/>
  <c r="B11" s="1"/>
  <c r="B15" s="1"/>
  <c r="C7"/>
  <c r="C11" s="1"/>
  <c r="C15" s="1"/>
  <c r="E7"/>
  <c r="E11" s="1"/>
  <c r="E15" s="1"/>
  <c r="F7"/>
  <c r="F11" s="1"/>
  <c r="F15" s="1"/>
  <c r="I8"/>
  <c r="H7"/>
  <c r="H11" s="1"/>
  <c r="H15" s="1"/>
  <c r="L7"/>
  <c r="L11" s="1"/>
  <c r="L15" s="1"/>
  <c r="M7"/>
  <c r="M11"/>
  <c r="M15" s="1"/>
  <c r="I7"/>
  <c r="I9"/>
  <c r="I10"/>
  <c r="I12"/>
  <c r="I13"/>
  <c r="I14"/>
  <c r="C21"/>
  <c r="C25" s="1"/>
  <c r="M8" i="3"/>
  <c r="M10" s="1"/>
  <c r="M18" s="1"/>
  <c r="L8"/>
  <c r="L10" s="1"/>
  <c r="L18" s="1"/>
  <c r="K8"/>
  <c r="K10" s="1"/>
  <c r="K18" s="1"/>
  <c r="I11" i="6"/>
  <c r="I7"/>
  <c r="I6"/>
  <c r="I8"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H12"/>
  <c r="G12"/>
  <c r="F12"/>
  <c r="E12"/>
  <c r="C12"/>
  <c r="B12"/>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17"/>
  <c r="E21"/>
  <c r="E25" s="1"/>
  <c r="F21"/>
  <c r="F25" s="1"/>
  <c r="G21"/>
  <c r="G25" s="1"/>
  <c r="H21"/>
  <c r="H25" s="1"/>
  <c r="B21"/>
  <c r="B25" s="1"/>
  <c r="M21"/>
  <c r="M25" s="1"/>
  <c r="L21"/>
  <c r="L25" s="1"/>
  <c r="K21"/>
  <c r="K25" s="1"/>
  <c r="U7" i="7" l="1"/>
  <c r="O8" i="6"/>
  <c r="O10" s="1"/>
  <c r="O18" s="1"/>
  <c r="G18"/>
  <c r="G7" i="8"/>
  <c r="G9" s="1"/>
  <c r="H18" i="6"/>
  <c r="H7" i="8"/>
  <c r="H9" s="1"/>
  <c r="O11" i="4"/>
  <c r="O15" s="1"/>
  <c r="I12" i="8"/>
  <c r="O19" i="7"/>
  <c r="I21" i="4"/>
  <c r="I25" s="1"/>
  <c r="I19" i="7"/>
  <c r="O21" i="4"/>
  <c r="O25" s="1"/>
  <c r="I10" i="6"/>
  <c r="C18"/>
  <c r="O26" i="3"/>
  <c r="O31"/>
  <c r="W24" i="6"/>
  <c r="W6" i="7"/>
  <c r="W18" i="8"/>
  <c r="W25" s="1"/>
  <c r="I26" i="3"/>
  <c r="T8" i="7"/>
  <c r="U11" i="8"/>
  <c r="U16" s="1"/>
  <c r="U23" i="6"/>
  <c r="U18" i="8" s="1"/>
  <c r="U25" s="1"/>
  <c r="U19" i="6"/>
  <c r="M18"/>
  <c r="M7" i="8"/>
  <c r="M9" s="1"/>
  <c r="I26" i="6"/>
  <c r="N7" i="8"/>
  <c r="N9" s="1"/>
  <c r="N18" i="6"/>
  <c r="Q7" i="8"/>
  <c r="Q9" s="1"/>
  <c r="Q18" i="6"/>
  <c r="I18"/>
  <c r="S23" i="3"/>
  <c r="S24" s="1"/>
  <c r="S19"/>
  <c r="I7" i="7"/>
  <c r="S11" i="8"/>
  <c r="S16" s="1"/>
  <c r="S19" i="6"/>
  <c r="S23"/>
  <c r="R7" i="8"/>
  <c r="R9" s="1"/>
  <c r="R19" i="3"/>
  <c r="R23"/>
  <c r="R24" s="1"/>
  <c r="I7" i="8"/>
  <c r="I9" s="1"/>
  <c r="L7"/>
  <c r="L9" s="1"/>
  <c r="B7"/>
  <c r="B9" s="1"/>
  <c r="O7" i="7"/>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Q23"/>
  <c r="Q24" s="1"/>
  <c r="Q19"/>
  <c r="B23"/>
  <c r="B24" s="1"/>
  <c r="B19"/>
  <c r="F23"/>
  <c r="F24" s="1"/>
  <c r="F19"/>
  <c r="K19"/>
  <c r="K23"/>
  <c r="K24" s="1"/>
  <c r="L23" i="6"/>
  <c r="L11" i="8"/>
  <c r="L16" s="1"/>
  <c r="L19" i="6"/>
  <c r="K7" i="8"/>
  <c r="K9" s="1"/>
  <c r="B23" i="6"/>
  <c r="B19"/>
  <c r="B11" i="8"/>
  <c r="B16" s="1"/>
  <c r="O7" l="1"/>
  <c r="O9" s="1"/>
  <c r="W8" i="7"/>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I28"/>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l="1"/>
  <c r="AJ28" s="1"/>
  <c r="AJ29" s="1"/>
  <c r="AK28" s="1"/>
  <c r="AK29" s="1"/>
  <c r="AL28" s="1"/>
  <c r="AL29" s="1"/>
  <c r="AM28"/>
  <c r="AM29" s="1"/>
  <c r="AO28" s="1"/>
  <c r="AO29" s="1"/>
  <c r="AP13" i="8" l="1"/>
  <c r="AP20" s="1"/>
  <c r="AP7" l="1"/>
  <c r="AP8" s="1"/>
  <c r="AP12" s="1"/>
  <c r="AP19" l="1"/>
  <c r="AP11"/>
  <c r="AP16" l="1"/>
  <c r="AP18" l="1"/>
  <c r="AP25" s="1"/>
</calcChain>
</file>

<file path=xl/sharedStrings.xml><?xml version="1.0" encoding="utf-8"?>
<sst xmlns="http://schemas.openxmlformats.org/spreadsheetml/2006/main" count="300" uniqueCount="139">
  <si>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</si>
  <si>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</si>
  <si>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</si>
  <si>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</si>
  <si>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</si>
  <si>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</si>
  <si>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</si>
  <si>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</si>
  <si>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</si>
  <si>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</si>
  <si>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</si>
  <si>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</si>
  <si>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</si>
  <si>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</si>
  <si>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</si>
  <si>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</si>
  <si>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</si>
  <si>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</si>
  <si>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</si>
  <si>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</si>
  <si>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</si>
  <si>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</si>
  <si>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</si>
  <si>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</si>
  <si>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</si>
  <si>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</si>
  <si>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</si>
  <si>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</si>
  <si>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</si>
  <si>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</si>
  <si>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</si>
  <si>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</si>
  <si>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</si>
  <si>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</si>
  <si>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</si>
  <si>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</si>
  <si>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</si>
  <si>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</si>
  <si>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</si>
  <si>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</si>
  <si>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</si>
  <si>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</si>
  <si>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</si>
  <si>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</si>
  <si>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</si>
  <si>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</si>
  <si>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</si>
  <si>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</si>
  <si>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</si>
  <si>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</si>
  <si>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</si>
  <si>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</si>
  <si>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</si>
  <si>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</si>
  <si>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</si>
  <si>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</si>
  <si>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</si>
  <si>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</si>
  <si>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</si>
  <si>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</si>
  <si>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</si>
  <si>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</si>
  <si>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</si>
  <si>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</si>
  <si>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</si>
  <si>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</si>
  <si>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</si>
  <si>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</si>
  <si>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</si>
  <si>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</si>
  <si>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</si>
  <si>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</si>
  <si>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</si>
  <si>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</si>
  <si>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</si>
  <si>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</si>
  <si>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</si>
  <si>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</si>
  <si>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</si>
  <si>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</si>
  <si>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</si>
  <si>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</si>
  <si>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</si>
  <si>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</si>
  <si>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</si>
  <si>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</si>
  <si>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</si>
  <si>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</si>
  <si>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</si>
  <si>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</si>
  <si>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</si>
  <si>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</si>
  <si>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</si>
  <si>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</si>
  <si>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</si>
  <si>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</si>
  <si>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</si>
  <si>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</si>
  <si>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</si>
  <si>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</si>
  <si>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</si>
  <si>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</si>
  <si>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</si>
  <si>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</si>
  <si>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</si>
  <si>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</si>
  <si>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</si>
  <si>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</si>
  <si>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</si>
  <si>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</si>
  <si>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</si>
  <si>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</si>
  <si>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</si>
  <si>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</si>
  <si>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</si>
  <si>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</si>
  <si>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</si>
  <si>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</si>
  <si>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</si>
  <si>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</si>
  <si>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</si>
  <si>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</si>
  <si>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</si>
  <si>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</si>
  <si>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</si>
  <si>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</si>
  <si>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</si>
  <si>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Sale of investments, loans and others</t>
  </si>
  <si>
    <t>Q4 2012</t>
  </si>
  <si>
    <t>FY 2012</t>
  </si>
  <si>
    <t>Q1 2013</t>
  </si>
  <si>
    <t xml:space="preserve">Note : The December 31, 2012 balance sheet reflects the adoption of revised IAS 19 in 2013.  </t>
  </si>
  <si>
    <t>The Company uses adjusted non-IFRS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</si>
  <si>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Q2 2013</t>
  </si>
  <si>
    <t>SOLIDWORKS software</t>
  </si>
  <si>
    <t>SOLIDWORKS Licenses (Units) (1)</t>
  </si>
  <si>
    <t xml:space="preserve">(1) SOLIDWORKS seats excluding add-on products </t>
  </si>
  <si>
    <t>Q3 2013</t>
  </si>
  <si>
    <t xml:space="preserve">*  Financial information reported in accordance with IFRS is specifically indicated as “IFRS”.  Supplemental adjusted non-IFRS financial information is also presented and excludes the effect of adjusting the carrying value of acquired companies’ deferred revenue, amortization of acquired intangible assets, stock-based compensation expense, amortization of acquired intangible assets, other operating income and expense, net, certain one-time financial revenue items and the income tax effects of these non-IFRS adjustments. You will find enclosed in this document a reconciliation of the IFRS and adjusted non-IFRS financial information. See also the 2012 Documents de Référence as well as the Q3 2013 financial press release of the Company available at www.3ds.com/investors for a discussion of the benefits and limitations of considering the supplemental financial information. </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</si>
</sst>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8" fontId="3" fillId="0" borderId="0" xfId="0" applyNumberFormat="1" applyFont="1"/>
    <xf numFmtId="9" fontId="0" fillId="0" borderId="0" xfId="1" applyFont="1"/>
    <xf numFmtId="9" fontId="4" fillId="0" borderId="0" xfId="1" applyFont="1"/>
    <xf numFmtId="167" fontId="1" fillId="2" borderId="0" xfId="0" applyNumberFormat="1" applyFont="1" applyFill="1" applyAlignment="1">
      <alignment horizontal="right"/>
    </xf>
    <xf numFmtId="168" fontId="1" fillId="2" borderId="0" xfId="0" applyNumberFormat="1" applyFont="1" applyFill="1"/>
    <xf numFmtId="168" fontId="1" fillId="0" borderId="0" xfId="0" applyNumberFormat="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20INPUT%20-%20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4T.DSONE\AppData\Local\Microsoft\Windows\Temporary%20Internet%20Files\Content.Outlook\RTSHJS7T\Key_Figures_Web%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ARAM."/>
      <sheetName val="READ ME"/>
      <sheetName val="RATES"/>
      <sheetName val="Summary QTD"/>
      <sheetName val="P&amp;L_Contrib_DS_GROUP_QTD"/>
      <sheetName val="BRAND_QTD"/>
      <sheetName val="Summary YTD"/>
      <sheetName val="BRAND_YTD"/>
      <sheetName val="P&amp;L_Contrib_DS_GROUP_YTD"/>
      <sheetName val="EXPO QTD"/>
      <sheetName val="EXPO YTD"/>
      <sheetName val="HC Payroll+Sub"/>
      <sheetName val="HC Payroll"/>
      <sheetName val="HC Subco"/>
    </sheetNames>
    <sheetDataSet>
      <sheetData sheetId="0"/>
      <sheetData sheetId="1"/>
      <sheetData sheetId="2"/>
      <sheetData sheetId="3">
        <row r="7">
          <cell r="D7">
            <v>451.5</v>
          </cell>
        </row>
      </sheetData>
      <sheetData sheetId="4"/>
      <sheetData sheetId="5"/>
      <sheetData sheetId="6">
        <row r="7">
          <cell r="D7">
            <v>1375.8</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come Statement IFRS"/>
      <sheetName val="Income Statement non-IFRS"/>
      <sheetName val="Reconciliation non-Adjusted"/>
      <sheetName val="Balance Sheet"/>
      <sheetName val="Cash Flow"/>
    </sheetNames>
    <sheetDataSet>
      <sheetData sheetId="0">
        <row r="5">
          <cell r="AP5" t="str">
            <v>Q2 2013</v>
          </cell>
        </row>
        <row r="51">
          <cell r="AP51">
            <v>10245</v>
          </cell>
        </row>
        <row r="52">
          <cell r="AP52">
            <v>13403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R57"/>
  <sheetViews>
    <sheetView showGridLines="0" view="pageBreakPreview" zoomScale="85" zoomScaleNormal="100" zoomScaleSheetLayoutView="85" workbookViewId="0">
      <pane xSplit="1" ySplit="5" topLeftCell="AG57" activePane="bottomRight" state="frozen"/>
      <selection pane="topRight" activeCell="B1" sqref="B1"/>
      <selection pane="bottomLeft" activeCell="A3" sqref="A3"/>
      <selection pane="bottomRight" activeCell="AO11" sqref="AO11"/>
    </sheetView>
  </sheetViews>
  <sheetFormatPr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3.28515625" customWidth="1"/>
    <col min="39" max="39" width="9.140625" style="34"/>
    <col min="40" max="40" width="3.28515625" customWidth="1"/>
    <col min="41" max="43" width="9.140625" style="34"/>
  </cols>
  <sheetData>
    <row r="1" spans="1:43" ht="20.25">
      <c r="A1" s="1" t="s">
        <v>55</v>
      </c>
      <c r="B1" s="38"/>
      <c r="C1" s="38"/>
      <c r="D1" s="38"/>
      <c r="E1" s="39"/>
      <c r="F1" s="40"/>
      <c r="G1" s="40"/>
      <c r="H1" s="40"/>
      <c r="I1" s="40"/>
      <c r="J1" s="40"/>
      <c r="K1" s="40"/>
      <c r="L1" s="40"/>
      <c r="M1" s="40"/>
    </row>
    <row r="2" spans="1:43" ht="12.75" customHeight="1">
      <c r="A2" s="2"/>
      <c r="F2" s="42"/>
      <c r="G2" s="42"/>
      <c r="H2" s="42"/>
      <c r="I2" s="41"/>
      <c r="J2" s="41"/>
      <c r="K2" s="41"/>
      <c r="L2" s="42"/>
      <c r="M2" s="42"/>
    </row>
    <row r="3" spans="1:43" ht="12.75" customHeight="1">
      <c r="A3" s="2" t="s">
        <v>44</v>
      </c>
    </row>
    <row r="4" spans="1:43">
      <c r="A4" s="2"/>
    </row>
    <row r="5" spans="1:43">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
        <v>105</v>
      </c>
      <c r="Z5" s="4" t="s">
        <v>107</v>
      </c>
      <c r="AA5" s="4" t="s">
        <v>108</v>
      </c>
      <c r="AC5" s="4" t="s">
        <v>110</v>
      </c>
      <c r="AD5" s="4" t="s">
        <v>112</v>
      </c>
      <c r="AE5" s="4" t="s">
        <v>114</v>
      </c>
      <c r="AF5" s="4" t="s">
        <v>116</v>
      </c>
      <c r="AG5" s="4" t="s">
        <v>115</v>
      </c>
      <c r="AI5" s="4" t="s">
        <v>124</v>
      </c>
      <c r="AJ5" s="4" t="s">
        <v>125</v>
      </c>
      <c r="AK5" s="4" t="s">
        <v>126</v>
      </c>
      <c r="AL5" s="4" t="s">
        <v>128</v>
      </c>
      <c r="AM5" s="4" t="s">
        <v>129</v>
      </c>
      <c r="AO5" s="4" t="s">
        <v>130</v>
      </c>
      <c r="AP5" s="4" t="s">
        <v>133</v>
      </c>
      <c r="AQ5" s="4" t="s">
        <v>137</v>
      </c>
    </row>
    <row r="6" spans="1:43" ht="21" customHeight="1">
      <c r="A6" s="2" t="s">
        <v>56</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27">
        <v>128.80000000000001</v>
      </c>
      <c r="AQ6" s="27">
        <v>100</v>
      </c>
    </row>
    <row r="7" spans="1:43">
      <c r="A7" s="2" t="s">
        <v>57</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c r="AL7" s="27">
        <v>346.2</v>
      </c>
      <c r="AM7" s="35">
        <f>+SUM(AI7:AL7)</f>
        <v>1310.9</v>
      </c>
      <c r="AO7" s="27">
        <v>332</v>
      </c>
      <c r="AP7" s="27">
        <v>345.70000000000005</v>
      </c>
      <c r="AQ7" s="27">
        <v>348.8</v>
      </c>
    </row>
    <row r="8" spans="1:43"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c r="AL8" s="28">
        <f>+AL7+AL6</f>
        <v>510.79999999999995</v>
      </c>
      <c r="AM8" s="28">
        <f>+AM7+AM6</f>
        <v>1843.2</v>
      </c>
      <c r="AO8" s="28">
        <v>446.4</v>
      </c>
      <c r="AP8" s="28">
        <v>474.5</v>
      </c>
      <c r="AQ8" s="28">
        <v>448.8</v>
      </c>
    </row>
    <row r="9" spans="1:43"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27">
        <v>47.5</v>
      </c>
      <c r="AQ9" s="27">
        <v>44.6</v>
      </c>
    </row>
    <row r="10" spans="1:43" s="5" customFormat="1" ht="12.75" customHeight="1">
      <c r="A10" s="5" t="s">
        <v>59</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c r="AL10" s="25">
        <f>+AL8+AL9</f>
        <v>563.5</v>
      </c>
      <c r="AM10" s="25">
        <f>+AM8+AM9</f>
        <v>2028.3</v>
      </c>
      <c r="AO10" s="25">
        <f>+AO8+AO9</f>
        <v>485.29999999999995</v>
      </c>
      <c r="AP10" s="25">
        <f>+AP8+AP9</f>
        <v>522</v>
      </c>
      <c r="AQ10" s="25">
        <f>+AQ8+AQ9</f>
        <v>493.40000000000003</v>
      </c>
    </row>
    <row r="11" spans="1:43" s="6" customFormat="1" ht="18" customHeight="1">
      <c r="A11" s="6" t="s">
        <v>66</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c r="AL11" s="20">
        <v>-26</v>
      </c>
      <c r="AM11" s="35">
        <f t="shared" ref="AM11:AM17" si="5">+SUM(AI11:AL11)</f>
        <v>-92.2</v>
      </c>
      <c r="AO11" s="20">
        <v>-24.2</v>
      </c>
      <c r="AP11" s="20">
        <v>-23.5</v>
      </c>
      <c r="AQ11" s="20">
        <v>-23.5</v>
      </c>
    </row>
    <row r="12" spans="1:43" s="6" customFormat="1">
      <c r="A12" s="6" t="s">
        <v>61</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c r="AL12" s="20">
        <v>-47.3</v>
      </c>
      <c r="AM12" s="35">
        <f t="shared" si="5"/>
        <v>-174.8</v>
      </c>
      <c r="AO12" s="20">
        <v>-39.700000000000003</v>
      </c>
      <c r="AP12" s="20">
        <v>-42.4</v>
      </c>
      <c r="AQ12" s="20">
        <v>-38.299999999999997</v>
      </c>
    </row>
    <row r="13" spans="1:43"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c r="AL13" s="29">
        <v>-91.2</v>
      </c>
      <c r="AM13" s="35">
        <f t="shared" si="5"/>
        <v>-368.09999999999997</v>
      </c>
      <c r="AO13" s="29">
        <v>-94.8</v>
      </c>
      <c r="AP13" s="29">
        <v>-97.1</v>
      </c>
      <c r="AQ13" s="29">
        <v>-87.1</v>
      </c>
    </row>
    <row r="14" spans="1:43"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c r="AL14" s="29">
        <v>-169.8</v>
      </c>
      <c r="AM14" s="35">
        <f t="shared" si="5"/>
        <v>-632.6</v>
      </c>
      <c r="AO14" s="29">
        <v>-161</v>
      </c>
      <c r="AP14" s="29">
        <v>-172.4</v>
      </c>
      <c r="AQ14" s="29">
        <v>-161.69999999999999</v>
      </c>
    </row>
    <row r="15" spans="1:43" s="7" customFormat="1">
      <c r="A15" s="14" t="s">
        <v>84</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c r="AL15" s="29">
        <v>-44.8</v>
      </c>
      <c r="AM15" s="35">
        <f t="shared" si="5"/>
        <v>-163.30000000000001</v>
      </c>
      <c r="AO15" s="29">
        <v>-36.4</v>
      </c>
      <c r="AP15" s="29">
        <v>-39.1</v>
      </c>
      <c r="AQ15" s="29">
        <v>-37.700000000000003</v>
      </c>
    </row>
    <row r="16" spans="1:43" s="7" customFormat="1">
      <c r="A16" s="14" t="s">
        <v>64</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c r="AL16" s="29">
        <v>-25</v>
      </c>
      <c r="AM16" s="35">
        <f t="shared" si="5"/>
        <v>-93.699999999999989</v>
      </c>
      <c r="AO16" s="29">
        <v>-24.3</v>
      </c>
      <c r="AP16" s="29">
        <v>-24.5</v>
      </c>
      <c r="AQ16" s="29">
        <v>-26.7</v>
      </c>
    </row>
    <row r="17" spans="1:43" s="7" customFormat="1">
      <c r="A17" s="14" t="s">
        <v>65</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c r="AL17" s="29">
        <v>-2.4</v>
      </c>
      <c r="AM17" s="35">
        <f t="shared" si="5"/>
        <v>-2.6</v>
      </c>
      <c r="AO17" s="29">
        <v>-1</v>
      </c>
      <c r="AP17" s="29">
        <v>-3.1999999999999997</v>
      </c>
      <c r="AQ17" s="29">
        <v>-5.2</v>
      </c>
    </row>
    <row r="18" spans="1:43" s="5" customFormat="1" ht="13.5" customHeight="1">
      <c r="A18" s="5" t="s">
        <v>20</v>
      </c>
      <c r="B18" s="23">
        <f t="shared" ref="B18:C18" si="6">+SUM(B10:B17)</f>
        <v>228.60000000000011</v>
      </c>
      <c r="C18" s="23">
        <f t="shared" si="6"/>
        <v>237.69999999999996</v>
      </c>
      <c r="D18" s="23"/>
      <c r="E18" s="23">
        <f t="shared" ref="E18:I18" si="7">+SUM(E10:E17)</f>
        <v>49.300000000000061</v>
      </c>
      <c r="F18" s="23">
        <f t="shared" si="7"/>
        <v>57.399999999999963</v>
      </c>
      <c r="G18" s="23">
        <f t="shared" si="7"/>
        <v>50.79999999999994</v>
      </c>
      <c r="H18" s="23">
        <f t="shared" si="7"/>
        <v>106.59999999999998</v>
      </c>
      <c r="I18" s="23">
        <f t="shared" si="7"/>
        <v>264.10000000000025</v>
      </c>
      <c r="J18" s="23"/>
      <c r="K18" s="23">
        <f t="shared" ref="K18:O18" si="8">+SUM(K10:K17)</f>
        <v>72.3</v>
      </c>
      <c r="L18" s="23">
        <f t="shared" si="8"/>
        <v>65.5</v>
      </c>
      <c r="M18" s="23">
        <f t="shared" si="8"/>
        <v>54.499999999999986</v>
      </c>
      <c r="N18" s="23">
        <f t="shared" si="8"/>
        <v>81.599999999999994</v>
      </c>
      <c r="O18" s="23">
        <f t="shared" si="8"/>
        <v>273.90000000000015</v>
      </c>
      <c r="Q18" s="23">
        <f t="shared" ref="Q18:R18" si="9">+SUM(Q10:Q17)</f>
        <v>40.199999999999953</v>
      </c>
      <c r="R18" s="23">
        <f t="shared" si="9"/>
        <v>42.399999999999977</v>
      </c>
      <c r="S18" s="23">
        <f>+SUM(S10:S17)</f>
        <v>56.699999999999982</v>
      </c>
      <c r="T18" s="23">
        <f>+SUM(T10:T17)</f>
        <v>91.699999999999946</v>
      </c>
      <c r="U18" s="23">
        <f t="shared" ref="U18" si="10">+SUM(U10:U17)</f>
        <v>230.99999999999994</v>
      </c>
      <c r="W18" s="23">
        <f t="shared" ref="W18:X18" si="11">+SUM(W10:W17)</f>
        <v>49.499999999999986</v>
      </c>
      <c r="X18" s="23">
        <f t="shared" si="11"/>
        <v>71.999999999999986</v>
      </c>
      <c r="Y18" s="23">
        <f t="shared" ref="Y18:AA18" si="12">+SUM(Y10:Y17)</f>
        <v>75.8</v>
      </c>
      <c r="Z18" s="23">
        <f t="shared" si="12"/>
        <v>124.70000000000002</v>
      </c>
      <c r="AA18" s="23">
        <f t="shared" si="12"/>
        <v>322</v>
      </c>
      <c r="AC18" s="23">
        <f t="shared" ref="AC18" si="13">+SUM(AC10:AC17)</f>
        <v>90.799999999999955</v>
      </c>
      <c r="AD18" s="23">
        <f>+SUM(AD10:AD17)</f>
        <v>93.199999999999903</v>
      </c>
      <c r="AE18" s="23">
        <f>+SUM(AE10:AE17)</f>
        <v>108.20000000000003</v>
      </c>
      <c r="AF18" s="23">
        <f>+SUM(AF10:AF17)</f>
        <v>135.70000000000005</v>
      </c>
      <c r="AG18" s="23">
        <f t="shared" ref="AG18" si="14">+SUM(AG10:AG17)</f>
        <v>427.9000000000002</v>
      </c>
      <c r="AI18" s="23">
        <f t="shared" ref="AI18:AJ18" si="15">+SUM(AI10:AI17)</f>
        <v>106.10000000000001</v>
      </c>
      <c r="AJ18" s="23">
        <f t="shared" si="15"/>
        <v>126.5</v>
      </c>
      <c r="AK18" s="23">
        <f t="shared" ref="AK18:AM18" si="16">+SUM(AK10:AK17)</f>
        <v>111.40000000000002</v>
      </c>
      <c r="AL18" s="23">
        <f t="shared" si="16"/>
        <v>156.99999999999997</v>
      </c>
      <c r="AM18" s="23">
        <f t="shared" si="16"/>
        <v>500.99999999999994</v>
      </c>
      <c r="AO18" s="23">
        <f t="shared" ref="AO18:AP18" si="17">+SUM(AO10:AO17)</f>
        <v>103.89999999999996</v>
      </c>
      <c r="AP18" s="23">
        <f t="shared" si="17"/>
        <v>119.8</v>
      </c>
      <c r="AQ18" s="23">
        <f t="shared" ref="AQ18" si="18">+SUM(AQ10:AQ17)</f>
        <v>113.20000000000002</v>
      </c>
    </row>
    <row r="19" spans="1:43"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c r="AL19" s="7">
        <f>+AL18/AL10</f>
        <v>0.27861579414374438</v>
      </c>
      <c r="AM19" s="7">
        <f>+AM18/AM10</f>
        <v>0.24700488093477294</v>
      </c>
      <c r="AO19" s="7">
        <f>+AO18/AO10</f>
        <v>0.214094374613641</v>
      </c>
      <c r="AP19" s="7">
        <f>+AP18/AP10</f>
        <v>0.22950191570881226</v>
      </c>
      <c r="AQ19" s="7">
        <f>+AQ18/AQ10</f>
        <v>0.22942845561410621</v>
      </c>
    </row>
    <row r="20" spans="1:43"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c r="AL20" s="22">
        <v>6.2</v>
      </c>
      <c r="AM20" s="35">
        <f>+SUM(AI20:AL20)</f>
        <v>18.099999999999998</v>
      </c>
      <c r="AO20" s="22">
        <v>6.1</v>
      </c>
      <c r="AP20" s="29">
        <v>5.6999999999999993</v>
      </c>
      <c r="AQ20" s="29">
        <v>3.4999999999999996</v>
      </c>
    </row>
    <row r="21" spans="1:43" s="5" customFormat="1" ht="12.75" customHeight="1">
      <c r="A21" s="16" t="s">
        <v>63</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c r="AL21" s="22">
        <v>-65.599999999999994</v>
      </c>
      <c r="AM21" s="35">
        <f>+SUM(AI21:AL21)</f>
        <v>-180.3</v>
      </c>
      <c r="AO21" s="22">
        <v>-35.4</v>
      </c>
      <c r="AP21" s="22">
        <v>-43.7</v>
      </c>
      <c r="AQ21" s="22">
        <v>-26.8</v>
      </c>
    </row>
    <row r="22" spans="1:43" s="5" customFormat="1" ht="12.75" customHeight="1">
      <c r="A22" s="52" t="s">
        <v>117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c r="AL22" s="22">
        <v>-1.8</v>
      </c>
      <c r="AM22" s="35">
        <f>+SUM(AI22:AL22)</f>
        <v>-4</v>
      </c>
      <c r="AO22" s="22">
        <v>-0.9</v>
      </c>
      <c r="AP22" s="22">
        <v>-0.8</v>
      </c>
      <c r="AQ22" s="22">
        <v>-0.4</v>
      </c>
    </row>
    <row r="23" spans="1:43" s="5" customFormat="1" ht="21" customHeight="1" collapsed="1">
      <c r="A23" s="5" t="s">
        <v>81</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c r="AL23" s="23">
        <f>+AL18+SUM(AL20:AL22)</f>
        <v>95.799999999999983</v>
      </c>
      <c r="AM23" s="23">
        <f>+AM18+SUM(AM20:AM22)</f>
        <v>334.79999999999995</v>
      </c>
      <c r="AO23" s="23">
        <f>+AO18+SUM(AO20:AO22)</f>
        <v>73.69999999999996</v>
      </c>
      <c r="AP23" s="23">
        <f>+AP18+SUM(AP20:AP22)</f>
        <v>81</v>
      </c>
      <c r="AQ23" s="23">
        <f>+AQ18+SUM(AQ20:AQ22)</f>
        <v>89.500000000000014</v>
      </c>
    </row>
    <row r="24" spans="1:43" s="11" customFormat="1" ht="21" customHeight="1">
      <c r="A24" s="11" t="s">
        <v>21</v>
      </c>
      <c r="B24" s="32">
        <f>+ROUND(B23/B25,2)</f>
        <v>1.33</v>
      </c>
      <c r="C24" s="32">
        <f>+ROUND(C23/C25,2)</f>
        <v>1.46</v>
      </c>
      <c r="D24" s="33"/>
      <c r="E24" s="43">
        <v>0.28999999999999998</v>
      </c>
      <c r="F24" s="43">
        <v>0.33</v>
      </c>
      <c r="G24" s="43">
        <v>0.28999999999999998</v>
      </c>
      <c r="H24" s="43">
        <v>0.56999999999999995</v>
      </c>
      <c r="I24" s="32">
        <f>+ROUND(I23/I25,2)</f>
        <v>1.48</v>
      </c>
      <c r="J24" s="33"/>
      <c r="K24" s="32">
        <f>+ROUND(K23/K25,2)</f>
        <v>0.48</v>
      </c>
      <c r="L24" s="32">
        <f>+ROUND(L23/L25,2)</f>
        <v>0.36</v>
      </c>
      <c r="M24" s="32">
        <f>+ROUND(M23/M25,2)</f>
        <v>0.37</v>
      </c>
      <c r="N24" s="32">
        <f>+ROUND(N23/N25,2)</f>
        <v>0.47</v>
      </c>
      <c r="O24" s="32">
        <f>+ROUND(O23/O25,2)</f>
        <v>1.68</v>
      </c>
      <c r="Q24" s="32">
        <f>+ROUND(Q23/Q25,2)</f>
        <v>0.24</v>
      </c>
      <c r="R24" s="32">
        <f>+ROUND(R23/R25,2)</f>
        <v>0.22</v>
      </c>
      <c r="S24" s="32">
        <f>+ROUND(S23/S25,2)</f>
        <v>0.32</v>
      </c>
      <c r="T24" s="32">
        <f>+ROUND(T23/T25,2)</f>
        <v>0.65</v>
      </c>
      <c r="U24" s="32">
        <f>+ROUND(U23/U25,2)</f>
        <v>1.43</v>
      </c>
      <c r="W24" s="32">
        <f>+ROUND(W23/W25,2)</f>
        <v>0.32</v>
      </c>
      <c r="X24" s="32">
        <f>+ROUND(X23/X25,2)</f>
        <v>0.4</v>
      </c>
      <c r="Y24" s="32">
        <f>+ROUND(Y23/Y25,2)</f>
        <v>0.46</v>
      </c>
      <c r="Z24" s="32">
        <f>+ROUND(Z23/Z25,2)</f>
        <v>0.64</v>
      </c>
      <c r="AA24" s="32">
        <f>+ROUND(AA23/AA25,2)</f>
        <v>1.82</v>
      </c>
      <c r="AC24" s="32">
        <f>+ROUND(AC23/AC25,2)</f>
        <v>0.51</v>
      </c>
      <c r="AD24" s="32">
        <f>+ROUND(AD23/AD25,2)</f>
        <v>0.52</v>
      </c>
      <c r="AE24" s="32">
        <f>+ROUND(AE23/AE25,2)</f>
        <v>0.62</v>
      </c>
      <c r="AF24" s="32">
        <f>+ROUND(AF23/AF25,2)</f>
        <v>0.68</v>
      </c>
      <c r="AG24" s="32">
        <f>+ROUND(AG23/AG25,2)</f>
        <v>2.33</v>
      </c>
      <c r="AI24" s="32">
        <f>+ROUND(AI23/AI25,2)</f>
        <v>0.57999999999999996</v>
      </c>
      <c r="AJ24" s="32">
        <f>+ROUND(AJ23/AJ25,2)</f>
        <v>0.67</v>
      </c>
      <c r="AK24" s="32">
        <f>+ROUND(AK23/AK25,2)</f>
        <v>0.66</v>
      </c>
      <c r="AL24" s="32">
        <f>+ROUND(AL23/AL25,2)</f>
        <v>0.76</v>
      </c>
      <c r="AM24" s="32">
        <f>+ROUND(AM23/AM25,2)</f>
        <v>2.66</v>
      </c>
      <c r="AO24" s="32">
        <f>+ROUND(AO23/AO25,2)</f>
        <v>0.57999999999999996</v>
      </c>
      <c r="AP24" s="32">
        <f>+ROUND(AP23/AP25,2)</f>
        <v>0.64</v>
      </c>
      <c r="AQ24" s="32">
        <f>+ROUND(AQ23/AQ25,2)</f>
        <v>0.7</v>
      </c>
    </row>
    <row r="25" spans="1:43"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c r="AQ25" s="20">
        <v>128.245</v>
      </c>
    </row>
    <row r="26" spans="1:43" s="5" customFormat="1" ht="42" customHeight="1">
      <c r="A26" s="5" t="s">
        <v>70</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c r="AK26" s="25">
        <f>+AK27+AK30</f>
        <v>454.70000000000005</v>
      </c>
      <c r="AL26" s="25">
        <f>+AL27+AL30</f>
        <v>510.79999999999995</v>
      </c>
      <c r="AM26" s="25">
        <f>+AM27+AM30</f>
        <v>1843.2</v>
      </c>
      <c r="AO26" s="25">
        <f>+AO27+AO30</f>
        <v>446.4</v>
      </c>
      <c r="AP26" s="25">
        <f>+AP27+AP30</f>
        <v>474.5</v>
      </c>
      <c r="AQ26" s="25">
        <f>+AQ27+AQ30</f>
        <v>448.8</v>
      </c>
    </row>
    <row r="27" spans="1:43"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c r="AK27" s="20">
        <v>354.8</v>
      </c>
      <c r="AL27" s="20">
        <v>407.4</v>
      </c>
      <c r="AM27" s="31">
        <f>+AI27+AJ27+AK27+AL27</f>
        <v>1440</v>
      </c>
      <c r="AO27" s="20">
        <v>343.79999999999995</v>
      </c>
      <c r="AP27" s="20">
        <v>369.6</v>
      </c>
      <c r="AQ27" s="20">
        <v>351.1</v>
      </c>
    </row>
    <row r="28" spans="1:43"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c r="AK28" s="20">
        <v>199.6</v>
      </c>
      <c r="AL28" s="20">
        <v>229.2</v>
      </c>
      <c r="AM28" s="31">
        <f>+AI28+AJ28+AK28+AL28</f>
        <v>827.2</v>
      </c>
      <c r="AO28" s="20">
        <v>197.6</v>
      </c>
      <c r="AP28" s="20">
        <v>208</v>
      </c>
      <c r="AQ28" s="20">
        <v>198</v>
      </c>
    </row>
    <row r="29" spans="1:43"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c r="AK29" s="20">
        <v>61.7</v>
      </c>
      <c r="AL29" s="20">
        <v>72.900000000000006</v>
      </c>
      <c r="AM29" s="31">
        <f>+AI29+AJ29+AK29+AL29</f>
        <v>258.5</v>
      </c>
      <c r="AO29" s="20">
        <v>56.4</v>
      </c>
      <c r="AP29" s="20">
        <v>64.699999999999989</v>
      </c>
      <c r="AQ29" s="20">
        <v>55.9</v>
      </c>
    </row>
    <row r="30" spans="1:43" s="6" customFormat="1">
      <c r="A30" s="52" t="s">
        <v>134</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20">
        <v>102.6</v>
      </c>
      <c r="AP30" s="20">
        <v>104.9</v>
      </c>
      <c r="AQ30" s="20">
        <v>97.7</v>
      </c>
    </row>
    <row r="31" spans="1:43"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c r="AL31" s="25">
        <f>+SUM(AL32:AL34)</f>
        <v>563.5</v>
      </c>
      <c r="AM31" s="25">
        <f>+SUM(AM32:AM34)</f>
        <v>2028.2999999999997</v>
      </c>
      <c r="AO31" s="25">
        <f>+SUM(AO32:AO34)</f>
        <v>485.29999999999995</v>
      </c>
      <c r="AP31" s="25">
        <f>+SUM(AP32:AP34)</f>
        <v>522</v>
      </c>
      <c r="AQ31" s="25">
        <f>+SUM(AQ32:AQ34)</f>
        <v>493.4</v>
      </c>
    </row>
    <row r="32" spans="1:43"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c r="AL32" s="20">
        <v>152.6</v>
      </c>
      <c r="AM32" s="31">
        <f>+AI32+AJ32+AK32+AL32</f>
        <v>564.30000000000007</v>
      </c>
      <c r="AO32" s="20">
        <v>133.4</v>
      </c>
      <c r="AP32" s="20">
        <v>145.4</v>
      </c>
      <c r="AQ32" s="20">
        <v>138.80000000000001</v>
      </c>
    </row>
    <row r="33" spans="1:44"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c r="AL33" s="20">
        <v>265.79999999999995</v>
      </c>
      <c r="AM33" s="31">
        <f>+AI33+AJ33+AK33+AL33</f>
        <v>908.89999999999986</v>
      </c>
      <c r="AO33" s="20">
        <v>215.39999999999998</v>
      </c>
      <c r="AP33" s="20">
        <v>231.1</v>
      </c>
      <c r="AQ33" s="20">
        <v>219</v>
      </c>
    </row>
    <row r="34" spans="1:44"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c r="AL34" s="20">
        <v>145.09999999999997</v>
      </c>
      <c r="AM34" s="31">
        <f>+AI34+AJ34+AK34+AL34</f>
        <v>555.09999999999991</v>
      </c>
      <c r="AO34" s="20">
        <v>136.5</v>
      </c>
      <c r="AP34" s="20">
        <v>145.5</v>
      </c>
      <c r="AQ34" s="20">
        <v>135.6</v>
      </c>
    </row>
    <row r="35" spans="1:44"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c r="AP35" s="34"/>
      <c r="AQ35" s="34"/>
    </row>
    <row r="36" spans="1:44"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c r="AL36" s="45">
        <v>7.0000000000000007E-2</v>
      </c>
      <c r="AM36" s="45">
        <v>0.09</v>
      </c>
      <c r="AO36" s="45">
        <v>0.06</v>
      </c>
      <c r="AP36" s="45">
        <v>0.06</v>
      </c>
      <c r="AQ36" s="45">
        <v>0.04</v>
      </c>
      <c r="AR36" s="70"/>
    </row>
    <row r="37" spans="1:44" s="6" customFormat="1" ht="12.75" customHeight="1">
      <c r="A37" s="16" t="s">
        <v>56</v>
      </c>
      <c r="B37" s="47" t="s">
        <v>74</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48">
        <v>0.04</v>
      </c>
      <c r="AQ37" s="48">
        <v>-0.1</v>
      </c>
      <c r="AR37" s="70"/>
    </row>
    <row r="38" spans="1:44" s="6" customFormat="1" ht="12.75" customHeight="1">
      <c r="A38" s="16" t="s">
        <v>57</v>
      </c>
      <c r="B38" s="47" t="s">
        <v>74</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c r="AL38" s="48">
        <v>0.1</v>
      </c>
      <c r="AM38" s="48">
        <v>0.09</v>
      </c>
      <c r="AO38" s="48">
        <v>0.12</v>
      </c>
      <c r="AP38" s="48">
        <v>0.06</v>
      </c>
      <c r="AQ38" s="48">
        <v>0.09</v>
      </c>
      <c r="AR38" s="70"/>
    </row>
    <row r="39" spans="1:44"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c r="AL39" s="48">
        <v>0.08</v>
      </c>
      <c r="AM39" s="48">
        <v>0.09</v>
      </c>
      <c r="AO39" s="48">
        <v>0.08</v>
      </c>
      <c r="AP39" s="48">
        <v>0.06</v>
      </c>
      <c r="AQ39" s="48">
        <v>0.04</v>
      </c>
      <c r="AR39" s="70"/>
    </row>
    <row r="40" spans="1:44" s="6" customFormat="1">
      <c r="A40" s="6" t="s">
        <v>58</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48">
        <v>0.09</v>
      </c>
      <c r="AQ40" s="48">
        <v>0.05</v>
      </c>
      <c r="AR40" s="70"/>
    </row>
    <row r="41" spans="1:44"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50"/>
      <c r="AR41" s="71"/>
    </row>
    <row r="42" spans="1:44" s="6" customFormat="1">
      <c r="A42" s="6" t="s">
        <v>13</v>
      </c>
      <c r="B42" s="47" t="s">
        <v>74</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c r="AK42" s="48">
        <v>0.08</v>
      </c>
      <c r="AL42" s="48">
        <v>7.0000000000000007E-2</v>
      </c>
      <c r="AM42" s="48">
        <v>0.08</v>
      </c>
      <c r="AO42" s="48">
        <v>0.08</v>
      </c>
      <c r="AP42" s="48">
        <v>0.06</v>
      </c>
      <c r="AQ42" s="48">
        <v>0.04</v>
      </c>
      <c r="AR42" s="70"/>
    </row>
    <row r="43" spans="1:44" s="6" customFormat="1" ht="13.5" customHeight="1">
      <c r="A43" s="6" t="s">
        <v>14</v>
      </c>
      <c r="B43" s="47" t="s">
        <v>74</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c r="AK43" s="48">
        <v>0.05</v>
      </c>
      <c r="AL43" s="48">
        <v>0.01</v>
      </c>
      <c r="AM43" s="48">
        <v>0.05</v>
      </c>
      <c r="AO43" s="48">
        <v>0.03</v>
      </c>
      <c r="AP43" s="48">
        <v>0</v>
      </c>
      <c r="AQ43" s="48">
        <v>0.01</v>
      </c>
      <c r="AR43" s="70"/>
    </row>
    <row r="44" spans="1:44" s="6" customFormat="1">
      <c r="A44" s="6" t="s">
        <v>15</v>
      </c>
      <c r="B44" s="47" t="s">
        <v>74</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c r="AK44" s="48">
        <v>0.03</v>
      </c>
      <c r="AL44" s="48">
        <v>0</v>
      </c>
      <c r="AM44" s="48">
        <v>7.0000000000000007E-2</v>
      </c>
      <c r="AO44" s="48">
        <v>-9.9999999999999998E-13</v>
      </c>
      <c r="AP44" s="48">
        <v>0.01</v>
      </c>
      <c r="AQ44" s="48">
        <v>-0.03</v>
      </c>
      <c r="AR44" s="70"/>
    </row>
    <row r="45" spans="1:44" s="6" customFormat="1">
      <c r="A45" s="52" t="s">
        <v>134</v>
      </c>
      <c r="B45" s="47" t="s">
        <v>74</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48">
        <v>0.06</v>
      </c>
      <c r="AQ45" s="48">
        <v>0.06</v>
      </c>
      <c r="AR45" s="70"/>
    </row>
    <row r="46" spans="1:44"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50"/>
      <c r="AR46" s="71"/>
    </row>
    <row r="47" spans="1:44" s="6" customFormat="1" ht="13.5" customHeight="1">
      <c r="A47" s="6" t="s">
        <v>3</v>
      </c>
      <c r="B47" s="47" t="s">
        <v>74</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c r="AL47" s="48">
        <v>0.08</v>
      </c>
      <c r="AM47" s="48">
        <v>7.0000000000000007E-2</v>
      </c>
      <c r="AO47" s="48">
        <v>0.06</v>
      </c>
      <c r="AP47" s="48">
        <v>0.06</v>
      </c>
      <c r="AQ47" s="48">
        <v>0.01</v>
      </c>
      <c r="AR47" s="70"/>
    </row>
    <row r="48" spans="1:44" s="6" customFormat="1">
      <c r="A48" s="6" t="s">
        <v>4</v>
      </c>
      <c r="B48" s="47" t="s">
        <v>74</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c r="AL48" s="48">
        <v>0.05</v>
      </c>
      <c r="AM48" s="48">
        <v>0.08</v>
      </c>
      <c r="AO48" s="48">
        <v>0.06</v>
      </c>
      <c r="AP48" s="48">
        <v>0.02</v>
      </c>
      <c r="AQ48" s="48">
        <v>7.0000000000000007E-2</v>
      </c>
      <c r="AR48" s="70"/>
    </row>
    <row r="49" spans="1:44" s="6" customFormat="1">
      <c r="A49" s="6" t="s">
        <v>5</v>
      </c>
      <c r="B49" s="47" t="s">
        <v>74</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c r="AL49" s="48">
        <v>0.12</v>
      </c>
      <c r="AM49" s="48">
        <v>0.13</v>
      </c>
      <c r="AO49" s="48">
        <v>7.0000000000000007E-2</v>
      </c>
      <c r="AP49" s="48">
        <v>0.13</v>
      </c>
      <c r="AQ49" s="48">
        <v>0.04</v>
      </c>
      <c r="AR49" s="70"/>
    </row>
    <row r="50" spans="1:44"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34"/>
      <c r="AQ50" s="34"/>
    </row>
    <row r="51" spans="1:44"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c r="AL51" s="12">
        <v>10123</v>
      </c>
      <c r="AM51" s="9">
        <f>AL51</f>
        <v>10123</v>
      </c>
      <c r="AO51" s="12">
        <v>10158</v>
      </c>
      <c r="AP51" s="12">
        <v>10245</v>
      </c>
      <c r="AQ51" s="12">
        <v>10713</v>
      </c>
    </row>
    <row r="52" spans="1:44" s="9" customFormat="1" ht="21" customHeight="1">
      <c r="A52" s="56" t="s">
        <v>135</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c r="AL52" s="12">
        <v>13751</v>
      </c>
      <c r="AM52" s="9">
        <f>+AI52+AJ52+AK52+AL52</f>
        <v>52987</v>
      </c>
      <c r="AO52" s="12">
        <v>13511</v>
      </c>
      <c r="AP52" s="12">
        <v>13403</v>
      </c>
      <c r="AQ52" s="12">
        <v>11290</v>
      </c>
    </row>
    <row r="53" spans="1:44"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c r="AL53" s="13"/>
      <c r="AM53" s="34"/>
      <c r="AO53" s="34"/>
      <c r="AP53" s="34"/>
      <c r="AQ53" s="34"/>
    </row>
    <row r="54" spans="1:44"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O54" s="18"/>
      <c r="AP54" s="18"/>
      <c r="AQ54" s="18"/>
    </row>
    <row r="55" spans="1:44" s="6" customFormat="1">
      <c r="A55" s="57" t="s">
        <v>136</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c r="AL55" s="13"/>
      <c r="AM55" s="34"/>
      <c r="AO55" s="34"/>
      <c r="AP55" s="34"/>
      <c r="AQ55" s="34"/>
    </row>
    <row r="56" spans="1:44"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c r="AL56" s="13"/>
      <c r="AM56" s="34"/>
    </row>
    <row r="57" spans="1:44">
      <c r="AO57" s="6"/>
      <c r="AP57" s="6"/>
      <c r="AQ57" s="6"/>
    </row>
  </sheetData>
  <phoneticPr fontId="0" type="noConversion"/>
  <printOptions horizontalCentered="1"/>
  <pageMargins left="0.25" right="0.18" top="0.35" bottom="0.38" header="0.22" footer="0.28000000000000003"/>
  <pageSetup paperSize="9" scale="60" orientation="landscape" r:id="rId1"/>
  <headerFooter alignWithMargins="0"/>
  <ignoredErrors>
    <ignoredError sqref="AA31 AA10 AA8 AG31 AG10 AG8 I8:U10 I31:U31 AM31 AM8 AM10"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R57"/>
  <sheetViews>
    <sheetView showGridLines="0" view="pageBreakPreview" zoomScale="85" zoomScaleNormal="100" zoomScaleSheetLayoutView="85" workbookViewId="0">
      <pane xSplit="1" ySplit="5" topLeftCell="B57" activePane="bottomRight" state="frozen"/>
      <selection pane="topRight" activeCell="B1" sqref="B1"/>
      <selection pane="bottomLeft" activeCell="A3" sqref="A3"/>
      <selection pane="bottomRight" activeCell="A57" sqref="A57:AC57"/>
    </sheetView>
  </sheetViews>
  <sheetFormatPr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hidden="1" customWidth="1" outlineLevel="1"/>
    <col min="29" max="32" width="0" hidden="1" customWidth="1" outlineLevel="1"/>
    <col min="33" max="33" width="9.140625" style="34" collapsed="1"/>
    <col min="34" max="34" width="4.5703125" customWidth="1"/>
    <col min="39" max="39" width="9.140625" style="34"/>
    <col min="40" max="40" width="4.5703125" customWidth="1"/>
    <col min="41" max="41" width="9.42578125" style="34" bestFit="1" customWidth="1"/>
    <col min="42" max="42" width="9.42578125" style="26" customWidth="1"/>
    <col min="43" max="43" width="9.42578125" style="34" customWidth="1"/>
  </cols>
  <sheetData>
    <row r="1" spans="1:43" ht="20.25">
      <c r="A1" s="1" t="s">
        <v>87</v>
      </c>
    </row>
    <row r="2" spans="1:43" ht="12.75" customHeight="1">
      <c r="A2" s="2"/>
    </row>
    <row r="3" spans="1:43" ht="12.75" customHeight="1">
      <c r="A3" s="2" t="s">
        <v>44</v>
      </c>
    </row>
    <row r="4" spans="1:43">
      <c r="A4" s="2"/>
    </row>
    <row r="5" spans="1:43">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
        <v>133</v>
      </c>
      <c r="AQ5" s="4" t="s">
        <v>137</v>
      </c>
    </row>
    <row r="6" spans="1:43" ht="21" customHeight="1">
      <c r="A6" s="2" t="s">
        <v>56</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c r="AL6" s="27">
        <v>164.6</v>
      </c>
      <c r="AM6" s="35">
        <f>+SUM(AI6:AL6)</f>
        <v>532.29999999999995</v>
      </c>
      <c r="AO6" s="27">
        <v>114.4</v>
      </c>
      <c r="AP6" s="72">
        <v>128.80000000000001</v>
      </c>
      <c r="AQ6" s="27">
        <v>100</v>
      </c>
    </row>
    <row r="7" spans="1:43">
      <c r="A7" s="2" t="s">
        <v>57</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c r="AL7" s="27">
        <v>350.9</v>
      </c>
      <c r="AM7" s="35">
        <f>+SUM(AI7:AL7)</f>
        <v>1321.1</v>
      </c>
      <c r="AO7" s="27">
        <v>335.5</v>
      </c>
      <c r="AP7" s="72">
        <v>345.6</v>
      </c>
      <c r="AQ7" s="27">
        <v>351.5</v>
      </c>
    </row>
    <row r="8" spans="1:43"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c r="AL8" s="28">
        <f>+AL7+AL6</f>
        <v>515.5</v>
      </c>
      <c r="AM8" s="28">
        <f>+AM7+AM6</f>
        <v>1853.3999999999999</v>
      </c>
      <c r="AO8" s="28">
        <v>449.9</v>
      </c>
      <c r="AP8" s="28">
        <v>474.4</v>
      </c>
      <c r="AQ8" s="28">
        <v>451.5</v>
      </c>
    </row>
    <row r="9" spans="1:43"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c r="AL9" s="20">
        <v>52.7</v>
      </c>
      <c r="AM9" s="35">
        <f>+SUM(AI9:AL9)</f>
        <v>185.09999999999997</v>
      </c>
      <c r="AO9" s="20">
        <v>38.9</v>
      </c>
      <c r="AP9" s="72">
        <v>47.5</v>
      </c>
      <c r="AQ9" s="27">
        <v>44.6</v>
      </c>
    </row>
    <row r="10" spans="1:43" s="5" customFormat="1" ht="12.75" customHeight="1">
      <c r="A10" s="5" t="s">
        <v>59</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c r="AL10" s="25">
        <f>+AL8+AL9</f>
        <v>568.20000000000005</v>
      </c>
      <c r="AM10" s="25">
        <f>+AM8+AM9</f>
        <v>2038.4999999999998</v>
      </c>
      <c r="AO10" s="25">
        <f>+AO8+AO9</f>
        <v>488.79999999999995</v>
      </c>
      <c r="AP10" s="25">
        <f>+AP8+AP9</f>
        <v>521.9</v>
      </c>
      <c r="AQ10" s="25">
        <f>+AQ8+AQ9</f>
        <v>496.1</v>
      </c>
    </row>
    <row r="11" spans="1:43" s="6" customFormat="1" ht="18" customHeight="1">
      <c r="A11" s="6" t="s">
        <v>60</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c r="AK11" s="20">
        <v>-21.6</v>
      </c>
      <c r="AL11" s="20">
        <v>-26</v>
      </c>
      <c r="AM11" s="35">
        <f t="shared" ref="AM11:AM17" si="5">+SUM(AI11:AL11)</f>
        <v>-91.9</v>
      </c>
      <c r="AO11" s="20">
        <v>-24.1</v>
      </c>
      <c r="AP11" s="20">
        <v>-23.4</v>
      </c>
      <c r="AQ11" s="20">
        <v>-23.3</v>
      </c>
    </row>
    <row r="12" spans="1:43" s="6" customFormat="1">
      <c r="A12" s="6" t="s">
        <v>61</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c r="AK12" s="20">
        <v>-41.1</v>
      </c>
      <c r="AL12" s="20">
        <v>-47.6</v>
      </c>
      <c r="AM12" s="35">
        <f t="shared" si="5"/>
        <v>-174.5</v>
      </c>
      <c r="AO12" s="20">
        <v>-39.6</v>
      </c>
      <c r="AP12" s="20">
        <v>-42.3</v>
      </c>
      <c r="AQ12" s="20">
        <v>-38.200000000000003</v>
      </c>
    </row>
    <row r="13" spans="1:43"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c r="AK13" s="29">
        <v>-89.9</v>
      </c>
      <c r="AL13" s="29">
        <v>-89.7</v>
      </c>
      <c r="AM13" s="35">
        <f t="shared" si="5"/>
        <v>-353.90000000000003</v>
      </c>
      <c r="AO13" s="29">
        <v>-91</v>
      </c>
      <c r="AP13" s="29">
        <v>-93.2</v>
      </c>
      <c r="AQ13" s="29">
        <v>-83.2</v>
      </c>
    </row>
    <row r="14" spans="1:43"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c r="AK14" s="29">
        <v>-146.5</v>
      </c>
      <c r="AL14" s="29">
        <v>-167.3</v>
      </c>
      <c r="AM14" s="35">
        <f t="shared" si="5"/>
        <v>-621.59999999999991</v>
      </c>
      <c r="AO14" s="29">
        <v>-158</v>
      </c>
      <c r="AP14" s="29">
        <v>-169.3</v>
      </c>
      <c r="AQ14" s="29">
        <v>-158.6</v>
      </c>
    </row>
    <row r="15" spans="1:43" s="7" customFormat="1">
      <c r="A15" s="14" t="s">
        <v>84</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c r="AK15" s="29">
        <v>-41.3</v>
      </c>
      <c r="AL15" s="29">
        <v>-40.200000000000003</v>
      </c>
      <c r="AM15" s="35">
        <f t="shared" si="5"/>
        <v>-152.30000000000001</v>
      </c>
      <c r="AO15" s="29">
        <v>-34.4</v>
      </c>
      <c r="AP15" s="29">
        <v>-37</v>
      </c>
      <c r="AQ15" s="29">
        <v>-35.799999999999997</v>
      </c>
    </row>
    <row r="16" spans="1:43"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c r="AK16" s="29"/>
      <c r="AL16" s="29"/>
      <c r="AM16" s="35">
        <f t="shared" si="5"/>
        <v>0</v>
      </c>
      <c r="AO16" s="29"/>
      <c r="AP16" s="29"/>
      <c r="AQ16" s="29">
        <f>'[1]Summary QTD'!$D66</f>
        <v>0</v>
      </c>
    </row>
    <row r="17" spans="1:43"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c r="AK17" s="29"/>
      <c r="AL17" s="29"/>
      <c r="AM17" s="35">
        <f t="shared" si="5"/>
        <v>0</v>
      </c>
      <c r="AO17" s="29"/>
      <c r="AP17" s="29"/>
      <c r="AQ17" s="29">
        <f>'[1]Summary QTD'!$D67</f>
        <v>0</v>
      </c>
    </row>
    <row r="18" spans="1:43" s="5" customFormat="1" ht="13.5" customHeight="1" collapsed="1">
      <c r="A18" s="5" t="s">
        <v>20</v>
      </c>
      <c r="B18" s="23">
        <f t="shared" ref="B18:C18" si="6">+SUM(B10:B17)</f>
        <v>269.89999999999998</v>
      </c>
      <c r="C18" s="23">
        <f t="shared" si="6"/>
        <v>316.2</v>
      </c>
      <c r="D18" s="23"/>
      <c r="E18" s="23">
        <f t="shared" ref="E18:I18" si="7">+SUM(E10:E17)</f>
        <v>65.100000000000051</v>
      </c>
      <c r="F18" s="23">
        <f t="shared" si="7"/>
        <v>72.199999999999932</v>
      </c>
      <c r="G18" s="23">
        <f t="shared" si="7"/>
        <v>67.800000000000011</v>
      </c>
      <c r="H18" s="23">
        <f t="shared" si="7"/>
        <v>129.39999999999998</v>
      </c>
      <c r="I18" s="23">
        <f t="shared" si="7"/>
        <v>334.50000000000028</v>
      </c>
      <c r="J18" s="23"/>
      <c r="K18" s="23">
        <f t="shared" ref="K18:O18" si="8">+SUM(K10:K17)</f>
        <v>70.200000000000017</v>
      </c>
      <c r="L18" s="23">
        <f t="shared" si="8"/>
        <v>81.799999999999983</v>
      </c>
      <c r="M18" s="23">
        <f t="shared" si="8"/>
        <v>75.899999999999949</v>
      </c>
      <c r="N18" s="23">
        <f t="shared" si="8"/>
        <v>114.10000000000004</v>
      </c>
      <c r="O18" s="23">
        <f t="shared" si="8"/>
        <v>342.00000000000023</v>
      </c>
      <c r="Q18" s="23">
        <f t="shared" ref="Q18:R18" si="9">+SUM(Q10:Q17)</f>
        <v>60.399999999999913</v>
      </c>
      <c r="R18" s="23">
        <f t="shared" si="9"/>
        <v>68.100000000000051</v>
      </c>
      <c r="S18" s="23">
        <f>+SUM(S10:S17)</f>
        <v>74.500000000000028</v>
      </c>
      <c r="T18" s="23">
        <f>+SUM(T10:T17)</f>
        <v>110.69999999999996</v>
      </c>
      <c r="U18" s="23">
        <f t="shared" ref="U18" si="10">+SUM(U10:U17)</f>
        <v>313.7000000000001</v>
      </c>
      <c r="W18" s="23">
        <f t="shared" ref="W18:X18" si="11">+SUM(W10:W17)</f>
        <v>69.099999999999937</v>
      </c>
      <c r="X18" s="23">
        <f t="shared" si="11"/>
        <v>109.50000000000004</v>
      </c>
      <c r="Y18" s="23">
        <f t="shared" ref="Y18:AA18" si="12">+SUM(Y10:Y17)</f>
        <v>114.49999999999991</v>
      </c>
      <c r="Z18" s="23">
        <f t="shared" si="12"/>
        <v>158.60000000000002</v>
      </c>
      <c r="AA18" s="23">
        <f t="shared" si="12"/>
        <v>451.69999999999993</v>
      </c>
      <c r="AC18" s="23">
        <f t="shared" ref="AC18:AD18" si="13">+SUM(AC10:AC17)</f>
        <v>116.10000000000002</v>
      </c>
      <c r="AD18" s="23">
        <f t="shared" si="13"/>
        <v>120.19999999999999</v>
      </c>
      <c r="AE18" s="23">
        <f t="shared" ref="AE18:AG18" si="14">+SUM(AE10:AE17)</f>
        <v>138.40000000000006</v>
      </c>
      <c r="AF18" s="23">
        <f t="shared" si="14"/>
        <v>167.90000000000006</v>
      </c>
      <c r="AG18" s="23">
        <f t="shared" si="14"/>
        <v>542.6</v>
      </c>
      <c r="AI18" s="23">
        <f t="shared" ref="AI18:AJ18" si="15">+SUM(AI10:AI17)</f>
        <v>135.30000000000001</v>
      </c>
      <c r="AJ18" s="23">
        <f t="shared" si="15"/>
        <v>146.99999999999997</v>
      </c>
      <c r="AK18" s="23">
        <f t="shared" ref="AK18:AM18" si="16">+SUM(AK10:AK17)</f>
        <v>164.59999999999997</v>
      </c>
      <c r="AL18" s="23">
        <f t="shared" si="16"/>
        <v>197.40000000000003</v>
      </c>
      <c r="AM18" s="23">
        <f t="shared" si="16"/>
        <v>644.29999999999973</v>
      </c>
      <c r="AO18" s="23">
        <f t="shared" ref="AO18:AP18" si="17">+SUM(AO10:AO17)</f>
        <v>141.6999999999999</v>
      </c>
      <c r="AP18" s="23">
        <f t="shared" si="17"/>
        <v>156.69999999999999</v>
      </c>
      <c r="AQ18" s="23">
        <f t="shared" ref="AQ18" si="18">+SUM(AQ10:AQ17)</f>
        <v>157.00000000000006</v>
      </c>
    </row>
    <row r="19" spans="1:43"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c r="AL19" s="7">
        <f>+AL18/AL10</f>
        <v>0.34741288278775084</v>
      </c>
      <c r="AM19" s="7">
        <f>+AM18/AM10</f>
        <v>0.31606573460878085</v>
      </c>
      <c r="AO19" s="7">
        <f>+AO18/AO10</f>
        <v>0.28989361702127642</v>
      </c>
      <c r="AP19" s="7">
        <f>+AP18/AP10</f>
        <v>0.3002490898639586</v>
      </c>
      <c r="AQ19" s="7">
        <f>+AQ18/AQ10</f>
        <v>0.31646845394073786</v>
      </c>
    </row>
    <row r="20" spans="1:43"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c r="AL20" s="22">
        <v>6.3</v>
      </c>
      <c r="AM20" s="35">
        <f>+SUM(AI20:AL20)</f>
        <v>10.7</v>
      </c>
      <c r="AO20" s="22">
        <v>5.5</v>
      </c>
      <c r="AP20" s="29">
        <v>5.6</v>
      </c>
      <c r="AQ20" s="29">
        <v>3.5999999999999996</v>
      </c>
    </row>
    <row r="21" spans="1:43" s="5" customFormat="1" ht="12.75" customHeight="1">
      <c r="A21" s="16" t="s">
        <v>63</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c r="AL21" s="22">
        <v>-73.5</v>
      </c>
      <c r="AM21" s="35">
        <f>+SUM(AI21:AL21)</f>
        <v>-226.5</v>
      </c>
      <c r="AO21" s="22">
        <v>-47.699999999999996</v>
      </c>
      <c r="AP21" s="21">
        <v>-55.5</v>
      </c>
      <c r="AQ21" s="22">
        <v>-47.9</v>
      </c>
    </row>
    <row r="22" spans="1:43" s="5" customFormat="1" ht="12.75" customHeight="1">
      <c r="A22" s="52" t="s">
        <v>117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c r="AL22" s="22">
        <v>-1.8</v>
      </c>
      <c r="AM22" s="35">
        <f>+SUM(AI22:AL22)</f>
        <v>-4</v>
      </c>
      <c r="AO22" s="22">
        <v>-0.9</v>
      </c>
      <c r="AP22" s="21">
        <v>-0.8</v>
      </c>
      <c r="AQ22" s="22">
        <v>-0.4</v>
      </c>
    </row>
    <row r="23" spans="1:43" s="5" customFormat="1" ht="21" customHeight="1" collapsed="1">
      <c r="A23" s="5" t="s">
        <v>81</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c r="AL23" s="23">
        <f>+AL18+SUM(AL20:AL22)</f>
        <v>128.40000000000003</v>
      </c>
      <c r="AM23" s="23">
        <f>+AM18+SUM(AM20:AM22)</f>
        <v>424.49999999999972</v>
      </c>
      <c r="AO23" s="23">
        <f>+AO18+SUM(AO20:AO22)</f>
        <v>98.599999999999909</v>
      </c>
      <c r="AP23" s="23">
        <f>+AP18+SUM(AP20:AP22)</f>
        <v>106</v>
      </c>
      <c r="AQ23" s="23">
        <f>+AQ18+SUM(AQ20:AQ22)</f>
        <v>112.30000000000007</v>
      </c>
    </row>
    <row r="24" spans="1:43"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c r="AL24" s="32">
        <f>+ROUND(AL23/AL25,2)</f>
        <v>1.02</v>
      </c>
      <c r="AM24" s="32">
        <f>+ROUND(AM23/AM25,2)</f>
        <v>3.37</v>
      </c>
      <c r="AO24" s="32">
        <f>+ROUND(AO23/AO25,2)</f>
        <v>0.78</v>
      </c>
      <c r="AP24" s="32">
        <f>+ROUND(AP23/AP25,2)</f>
        <v>0.83</v>
      </c>
      <c r="AQ24" s="32">
        <f>+ROUND(AQ23/AQ25,2)</f>
        <v>0.88</v>
      </c>
    </row>
    <row r="25" spans="1:43"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c r="AL25" s="20">
        <v>126.4</v>
      </c>
      <c r="AM25" s="20">
        <v>125.9</v>
      </c>
      <c r="AO25" s="20">
        <v>126.7</v>
      </c>
      <c r="AP25" s="20">
        <v>127.5</v>
      </c>
      <c r="AQ25" s="20">
        <v>128.245</v>
      </c>
    </row>
    <row r="26" spans="1:43" s="5" customFormat="1" ht="42" customHeight="1">
      <c r="A26" s="5" t="s">
        <v>70</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c r="AK26" s="25">
        <f>+AK27+AK30</f>
        <v>460.20000000000005</v>
      </c>
      <c r="AL26" s="25">
        <f>+AL27+AL30</f>
        <v>515.5</v>
      </c>
      <c r="AM26" s="25">
        <f>+AM27+AM30</f>
        <v>1853.3999999999999</v>
      </c>
      <c r="AO26" s="25">
        <f>+AO27+AO30</f>
        <v>449.9</v>
      </c>
      <c r="AP26" s="25">
        <f>+AP27+AP30</f>
        <v>474.4</v>
      </c>
      <c r="AQ26" s="25">
        <f>+AQ27+AQ30</f>
        <v>451.5</v>
      </c>
    </row>
    <row r="27" spans="1:43"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c r="AK27" s="20">
        <v>360.3</v>
      </c>
      <c r="AL27" s="20">
        <v>412.1</v>
      </c>
      <c r="AM27" s="31">
        <f>+AI27+AJ27+AK27+AL27</f>
        <v>1450.1999999999998</v>
      </c>
      <c r="AO27" s="31">
        <v>347.29999999999995</v>
      </c>
      <c r="AP27" s="20">
        <v>369.5</v>
      </c>
      <c r="AQ27" s="20">
        <v>353.8</v>
      </c>
    </row>
    <row r="28" spans="1:43"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c r="AK28" s="20">
        <v>199.6</v>
      </c>
      <c r="AL28" s="20">
        <v>229.2</v>
      </c>
      <c r="AM28" s="31">
        <f>+AI28+AJ28+AK28+AL28</f>
        <v>827.2</v>
      </c>
      <c r="AO28" s="31">
        <v>197.6</v>
      </c>
      <c r="AP28" s="20">
        <v>208</v>
      </c>
      <c r="AQ28" s="20">
        <v>198</v>
      </c>
    </row>
    <row r="29" spans="1:43"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c r="AK29" s="20">
        <v>61.7</v>
      </c>
      <c r="AL29" s="20">
        <v>72.900000000000006</v>
      </c>
      <c r="AM29" s="31">
        <f>+AI29+AJ29+AK29+AL29</f>
        <v>258.5</v>
      </c>
      <c r="AO29" s="31">
        <v>56.4</v>
      </c>
      <c r="AP29" s="20">
        <v>64.699999999999989</v>
      </c>
      <c r="AQ29" s="20">
        <v>55.9</v>
      </c>
    </row>
    <row r="30" spans="1:43" s="6" customFormat="1">
      <c r="A30" s="52" t="s">
        <v>134</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c r="AL30" s="20">
        <v>103.4</v>
      </c>
      <c r="AM30" s="31">
        <f>+AI30+AJ30+AK30+AL30</f>
        <v>403.20000000000005</v>
      </c>
      <c r="AO30" s="31">
        <v>102.6</v>
      </c>
      <c r="AP30" s="20">
        <v>104.9</v>
      </c>
      <c r="AQ30" s="20">
        <v>97.7</v>
      </c>
    </row>
    <row r="31" spans="1:43"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c r="AL31" s="25">
        <f>+SUM(AL32:AL34)</f>
        <v>568.20000000000005</v>
      </c>
      <c r="AM31" s="25">
        <f>+SUM(AM32:AM34)</f>
        <v>2038.4999999999998</v>
      </c>
      <c r="AO31" s="25">
        <f>+SUM(AO32:AO34)</f>
        <v>488.8</v>
      </c>
      <c r="AP31" s="25">
        <f>+SUM(AP32:AP34)</f>
        <v>521.9</v>
      </c>
      <c r="AQ31" s="25">
        <f>+SUM(AQ32:AQ34)</f>
        <v>496.09999999999997</v>
      </c>
    </row>
    <row r="32" spans="1:43"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c r="AL32" s="20">
        <v>154.00000000000009</v>
      </c>
      <c r="AM32" s="31">
        <f>+AI32+AJ32+AK32+AL32</f>
        <v>567.30000000000007</v>
      </c>
      <c r="AO32" s="31">
        <v>134.5</v>
      </c>
      <c r="AP32" s="20">
        <v>145.30000000000001</v>
      </c>
      <c r="AQ32" s="20">
        <v>140.30000000000001</v>
      </c>
    </row>
    <row r="33" spans="1:44"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c r="AL33" s="20">
        <v>266.7</v>
      </c>
      <c r="AM33" s="31">
        <f>+AI33+AJ33+AK33+AL33</f>
        <v>910.89999999999986</v>
      </c>
      <c r="AO33" s="31">
        <v>216</v>
      </c>
      <c r="AP33" s="20">
        <v>231.1</v>
      </c>
      <c r="AQ33" s="20">
        <v>220.1</v>
      </c>
    </row>
    <row r="34" spans="1:44"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c r="AL34" s="20">
        <v>147.49999999999994</v>
      </c>
      <c r="AM34" s="31">
        <f>+AI34+AJ34+AK34+AL34</f>
        <v>560.29999999999995</v>
      </c>
      <c r="AO34" s="31">
        <v>138.30000000000001</v>
      </c>
      <c r="AP34" s="20">
        <v>145.5</v>
      </c>
      <c r="AQ34" s="20">
        <v>135.69999999999999</v>
      </c>
    </row>
    <row r="35" spans="1:44"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c r="AL35" s="13"/>
      <c r="AM35" s="34"/>
      <c r="AO35" s="34"/>
      <c r="AP35" s="26"/>
      <c r="AQ35" s="34"/>
    </row>
    <row r="36" spans="1:44"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c r="AL36" s="45">
        <v>0.08</v>
      </c>
      <c r="AM36" s="45">
        <v>0.09</v>
      </c>
      <c r="AO36" s="45">
        <v>7.0000000000000007E-2</v>
      </c>
      <c r="AP36" s="45">
        <v>0.06</v>
      </c>
      <c r="AQ36" s="45">
        <v>0.04</v>
      </c>
      <c r="AR36" s="70"/>
    </row>
    <row r="37" spans="1:44" s="6" customFormat="1" ht="12.75" customHeight="1">
      <c r="A37" s="16" t="s">
        <v>56</v>
      </c>
      <c r="B37" s="47" t="s">
        <v>74</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c r="AL37" s="48">
        <v>0.03</v>
      </c>
      <c r="AM37" s="48">
        <v>0.09</v>
      </c>
      <c r="AO37" s="48">
        <v>-0.02</v>
      </c>
      <c r="AP37" s="73">
        <v>0.04</v>
      </c>
      <c r="AQ37" s="48">
        <v>-0.1</v>
      </c>
      <c r="AR37" s="70"/>
    </row>
    <row r="38" spans="1:44" s="6" customFormat="1">
      <c r="A38" s="16" t="s">
        <v>57</v>
      </c>
      <c r="B38" s="47" t="s">
        <v>74</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c r="AL38" s="48">
        <v>0.12</v>
      </c>
      <c r="AM38" s="48">
        <v>0.1</v>
      </c>
      <c r="AO38" s="48">
        <v>0.13</v>
      </c>
      <c r="AP38" s="73">
        <v>0.06</v>
      </c>
      <c r="AQ38" s="48">
        <v>0.08</v>
      </c>
      <c r="AR38" s="70"/>
    </row>
    <row r="39" spans="1:44"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c r="AL39" s="48">
        <v>0.09</v>
      </c>
      <c r="AM39" s="48">
        <v>0.1</v>
      </c>
      <c r="AO39" s="48">
        <v>0.08</v>
      </c>
      <c r="AP39" s="73">
        <v>0.06</v>
      </c>
      <c r="AQ39" s="48">
        <v>0.04</v>
      </c>
      <c r="AR39" s="70"/>
    </row>
    <row r="40" spans="1:44" s="6" customFormat="1">
      <c r="A40" s="6" t="s">
        <v>58</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c r="AL40" s="48">
        <v>0.03</v>
      </c>
      <c r="AM40" s="48">
        <v>7.0000000000000007E-2</v>
      </c>
      <c r="AO40" s="48">
        <v>-7.0000000000000007E-2</v>
      </c>
      <c r="AP40" s="73">
        <v>0.09</v>
      </c>
      <c r="AQ40" s="48">
        <v>0.05</v>
      </c>
      <c r="AR40" s="70"/>
    </row>
    <row r="41" spans="1:44"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c r="AL41" s="50"/>
      <c r="AM41" s="50"/>
      <c r="AO41" s="50"/>
      <c r="AP41" s="50"/>
      <c r="AQ41" s="50"/>
      <c r="AR41" s="71"/>
    </row>
    <row r="42" spans="1:44" s="6" customFormat="1">
      <c r="A42" s="6" t="s">
        <v>13</v>
      </c>
      <c r="B42" s="47" t="s">
        <v>74</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c r="AK42" s="48">
        <v>0.1</v>
      </c>
      <c r="AL42" s="48">
        <v>0.08</v>
      </c>
      <c r="AM42" s="48">
        <v>0.01</v>
      </c>
      <c r="AO42" s="48">
        <v>0.09</v>
      </c>
      <c r="AP42" s="73">
        <v>0.06</v>
      </c>
      <c r="AQ42" s="48">
        <v>0.03</v>
      </c>
      <c r="AR42" s="70"/>
    </row>
    <row r="43" spans="1:44" s="6" customFormat="1" ht="13.5" customHeight="1">
      <c r="A43" s="6" t="s">
        <v>14</v>
      </c>
      <c r="B43" s="47" t="s">
        <v>74</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c r="AK43" s="48">
        <v>0.05</v>
      </c>
      <c r="AL43" s="48">
        <v>0.01</v>
      </c>
      <c r="AM43" s="48">
        <v>0.05</v>
      </c>
      <c r="AO43" s="48">
        <v>0.03</v>
      </c>
      <c r="AP43" s="73">
        <v>0</v>
      </c>
      <c r="AQ43" s="48">
        <v>0.01</v>
      </c>
      <c r="AR43" s="70"/>
    </row>
    <row r="44" spans="1:44" s="6" customFormat="1">
      <c r="A44" s="6" t="s">
        <v>15</v>
      </c>
      <c r="B44" s="47" t="s">
        <v>74</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c r="AK44" s="48">
        <v>0.03</v>
      </c>
      <c r="AL44" s="48">
        <v>0</v>
      </c>
      <c r="AM44" s="48">
        <v>7.0000000000000007E-2</v>
      </c>
      <c r="AO44" s="48">
        <v>-9.9999999999999998E-17</v>
      </c>
      <c r="AP44" s="73">
        <v>0.01</v>
      </c>
      <c r="AQ44" s="48">
        <v>-0.03</v>
      </c>
      <c r="AR44" s="70"/>
    </row>
    <row r="45" spans="1:44" s="6" customFormat="1">
      <c r="A45" s="52" t="s">
        <v>134</v>
      </c>
      <c r="B45" s="47" t="s">
        <v>74</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c r="AL45" s="48">
        <v>0.11</v>
      </c>
      <c r="AM45" s="48">
        <v>0.12</v>
      </c>
      <c r="AO45" s="48">
        <v>7.0000000000000007E-2</v>
      </c>
      <c r="AP45" s="73">
        <v>0.06</v>
      </c>
      <c r="AQ45" s="48">
        <v>0.06</v>
      </c>
      <c r="AR45" s="70"/>
    </row>
    <row r="46" spans="1:44"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c r="AL46" s="50"/>
      <c r="AM46" s="50"/>
      <c r="AO46" s="50"/>
      <c r="AP46" s="50"/>
      <c r="AQ46" s="50"/>
      <c r="AR46" s="71"/>
    </row>
    <row r="47" spans="1:44"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c r="AL47" s="48">
        <v>0.09</v>
      </c>
      <c r="AM47" s="48">
        <v>7.0000000000000007E-2</v>
      </c>
      <c r="AO47" s="48">
        <v>7.0000000000000007E-2</v>
      </c>
      <c r="AP47" s="73">
        <v>0.06</v>
      </c>
      <c r="AQ47" s="48">
        <v>0.01</v>
      </c>
      <c r="AR47" s="70"/>
    </row>
    <row r="48" spans="1:44"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c r="AL48" s="48">
        <v>0.05</v>
      </c>
      <c r="AM48" s="48">
        <v>0.08</v>
      </c>
      <c r="AO48" s="48">
        <v>0.06</v>
      </c>
      <c r="AP48" s="73">
        <v>0.02</v>
      </c>
      <c r="AQ48" s="48">
        <v>7.0000000000000007E-2</v>
      </c>
      <c r="AR48" s="70"/>
    </row>
    <row r="49" spans="1:44"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c r="AL49" s="48">
        <v>0.14000000000000001</v>
      </c>
      <c r="AM49" s="48">
        <v>0.14000000000000001</v>
      </c>
      <c r="AO49" s="48">
        <v>0.08</v>
      </c>
      <c r="AP49" s="73">
        <v>0.13</v>
      </c>
      <c r="AQ49" s="48">
        <v>0.02</v>
      </c>
      <c r="AR49" s="70"/>
    </row>
    <row r="50" spans="1:44"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c r="AL50" s="36"/>
      <c r="AM50" s="34"/>
      <c r="AO50" s="34"/>
      <c r="AP50" s="74"/>
      <c r="AQ50" s="69"/>
    </row>
    <row r="51" spans="1:44"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c r="AL51" s="44">
        <f>+'Income Statement IFRS'!AL51</f>
        <v>10123</v>
      </c>
      <c r="AM51" s="9">
        <f>AL51</f>
        <v>10123</v>
      </c>
      <c r="AO51" s="44">
        <f>+'Income Statement IFRS'!AO51</f>
        <v>10158</v>
      </c>
      <c r="AP51" s="44">
        <f>+'[2]Income Statement IFRS'!AP51</f>
        <v>10245</v>
      </c>
      <c r="AQ51" s="12">
        <v>10713</v>
      </c>
    </row>
    <row r="52" spans="1:44" s="9" customFormat="1" ht="21" customHeight="1">
      <c r="A52" s="56" t="s">
        <v>135</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c r="AL52" s="44">
        <f>+'Income Statement IFRS'!AL52</f>
        <v>13751</v>
      </c>
      <c r="AM52" s="9">
        <f>+AI52+AJ52+AK52+AL52</f>
        <v>52987</v>
      </c>
      <c r="AO52" s="44">
        <f>+'Income Statement IFRS'!AO52</f>
        <v>13511</v>
      </c>
      <c r="AP52" s="44">
        <f>+'[2]Income Statement IFRS'!AP52</f>
        <v>13403</v>
      </c>
      <c r="AQ52" s="12">
        <v>11290</v>
      </c>
    </row>
    <row r="53" spans="1:44" s="6" customFormat="1">
      <c r="B53" s="13"/>
      <c r="C53" s="13"/>
      <c r="D53" s="13"/>
      <c r="E53" s="13"/>
      <c r="F53" s="13"/>
      <c r="G53" s="13"/>
      <c r="H53" s="13"/>
      <c r="I53" s="13"/>
      <c r="J53" s="13"/>
      <c r="K53" s="13"/>
      <c r="L53" s="13"/>
      <c r="M53" s="13"/>
      <c r="N53" s="13"/>
      <c r="O53" s="34"/>
      <c r="U53" s="34"/>
      <c r="AA53" s="34"/>
      <c r="AG53" s="34"/>
      <c r="AM53" s="34"/>
      <c r="AO53" s="34"/>
      <c r="AP53" s="26"/>
      <c r="AQ53" s="34"/>
    </row>
    <row r="54" spans="1:44"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spans="1:44" s="6" customFormat="1" ht="12.75" customHeight="1">
      <c r="A55" s="57" t="s">
        <v>136</v>
      </c>
      <c r="B55" s="13"/>
      <c r="C55" s="13"/>
      <c r="D55" s="13"/>
      <c r="E55" s="13"/>
      <c r="F55" s="13"/>
      <c r="G55" s="13"/>
      <c r="H55" s="13"/>
      <c r="I55" s="13"/>
      <c r="J55" s="13"/>
      <c r="K55" s="13"/>
      <c r="L55" s="13"/>
      <c r="M55" s="13"/>
      <c r="O55" s="34"/>
      <c r="U55" s="34"/>
      <c r="AA55" s="34"/>
      <c r="AG55" s="34"/>
      <c r="AM55" s="34"/>
      <c r="AO55" s="34"/>
      <c r="AP55" s="26"/>
      <c r="AQ55" s="34"/>
    </row>
    <row r="56" spans="1:44" s="6" customFormat="1" ht="88.5" customHeight="1">
      <c r="A56" s="75" t="s">
        <v>138</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44" s="6" customFormat="1" ht="88.5" customHeight="1">
      <c r="A57" s="76" t="s">
        <v>132</v>
      </c>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row>
  </sheetData>
  <mergeCells count="2">
    <mergeCell ref="A56:AC56"/>
    <mergeCell ref="A57:AC57"/>
  </mergeCells>
  <phoneticPr fontId="0" type="noConversion"/>
  <printOptions horizontalCentered="1"/>
  <pageMargins left="0.25" right="0.18" top="0.3" bottom="0.36" header="0.23" footer="0.35"/>
  <pageSetup paperSize="9" scale="54" orientation="landscape" r:id="rId1"/>
  <headerFooter alignWithMargins="0"/>
  <ignoredErrors>
    <ignoredError sqref="I8:AG36 AM8 AM10 AM31"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Q29"/>
  <sheetViews>
    <sheetView showGridLines="0" view="pageBreakPreview" zoomScale="85" zoomScaleNormal="100" zoomScaleSheetLayoutView="85" workbookViewId="0">
      <pane xSplit="1" ySplit="5" topLeftCell="B12" activePane="bottomRight" state="frozen"/>
      <selection pane="topRight" activeCell="B1" sqref="B1"/>
      <selection pane="bottomLeft" activeCell="A3" sqref="A3"/>
      <selection pane="bottomRight" activeCell="AQ7" sqref="AQ7"/>
    </sheetView>
  </sheetViews>
  <sheetFormatPr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 customWidth="1"/>
    <col min="40" max="40" width="3.85546875" customWidth="1"/>
  </cols>
  <sheetData>
    <row r="1" spans="1:43" ht="20.25">
      <c r="A1" s="1" t="s">
        <v>93</v>
      </c>
      <c r="B1" s="1"/>
    </row>
    <row r="2" spans="1:43" ht="12.75" customHeight="1">
      <c r="A2" s="2"/>
      <c r="B2" s="2"/>
    </row>
    <row r="3" spans="1:43" ht="12.75" customHeight="1">
      <c r="A3" s="2" t="s">
        <v>43</v>
      </c>
      <c r="B3" s="2"/>
    </row>
    <row r="4" spans="1:43">
      <c r="A4" s="2"/>
      <c r="B4" s="2"/>
    </row>
    <row r="5" spans="1:43">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c r="AQ5" s="4" t="str">
        <f>+'Income Statement IFRS'!AQ5</f>
        <v>Q3 2013</v>
      </c>
    </row>
    <row r="6" spans="1:43" s="5" customFormat="1" ht="21" customHeight="1">
      <c r="A6" s="5" t="s">
        <v>49</v>
      </c>
    </row>
    <row r="7" spans="1:43" s="8" customFormat="1" ht="12.75" customHeight="1">
      <c r="A7" s="19" t="s">
        <v>52</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c r="AL7" s="24">
        <f>+'Income Statement IFRS'!AL10</f>
        <v>563.5</v>
      </c>
      <c r="AM7" s="24">
        <f>+'Income Statement IFRS'!AM10</f>
        <v>2028.3</v>
      </c>
      <c r="AO7" s="24">
        <f>+'Income Statement IFRS'!AO10</f>
        <v>485.29999999999995</v>
      </c>
      <c r="AP7" s="24">
        <f>+'Income Statement IFRS'!AP10</f>
        <v>522</v>
      </c>
      <c r="AQ7" s="24">
        <f>+'Income Statement IFRS'!AQ10</f>
        <v>493.40000000000003</v>
      </c>
    </row>
    <row r="8" spans="1:43" s="6" customFormat="1" ht="12.75" customHeight="1">
      <c r="A8" s="16" t="s">
        <v>50</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c r="AL8" s="22">
        <v>4.7</v>
      </c>
      <c r="AM8" s="24">
        <f>+SUM(AI8:AL8)</f>
        <v>10.199999999999999</v>
      </c>
      <c r="AO8" s="22">
        <v>3.5</v>
      </c>
      <c r="AP8" s="22">
        <f>AP9-AP7</f>
        <v>-0.10000000000002274</v>
      </c>
      <c r="AQ8" s="22">
        <f>AQ9-AQ7</f>
        <v>2.6999999999999886</v>
      </c>
    </row>
    <row r="9" spans="1:43" s="6" customFormat="1" ht="12.75" customHeight="1">
      <c r="A9" s="16" t="s">
        <v>90</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c r="AL9" s="24">
        <f>+AL8+AL7</f>
        <v>568.20000000000005</v>
      </c>
      <c r="AM9" s="24">
        <f>+AM8+AM7</f>
        <v>2038.5</v>
      </c>
      <c r="AO9" s="24">
        <f>+AO8+AO7</f>
        <v>488.79999999999995</v>
      </c>
      <c r="AP9" s="24">
        <f>'Income Statement non-IFRS'!AP10</f>
        <v>521.9</v>
      </c>
      <c r="AQ9" s="24">
        <f>'Income Statement non-IFRS'!AQ10</f>
        <v>496.1</v>
      </c>
    </row>
    <row r="10" spans="1:43"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c r="AL10" s="24"/>
      <c r="AM10" s="24"/>
      <c r="AO10" s="24"/>
      <c r="AP10" s="24"/>
      <c r="AQ10" s="24"/>
    </row>
    <row r="11" spans="1:43" s="6" customFormat="1" ht="12.75" customHeight="1">
      <c r="A11" s="16" t="s">
        <v>53</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c r="AL11" s="24">
        <f>+'Income Statement IFRS'!AL18</f>
        <v>156.99999999999997</v>
      </c>
      <c r="AM11" s="24">
        <f>+'Income Statement IFRS'!AM18</f>
        <v>500.99999999999994</v>
      </c>
      <c r="AO11" s="24">
        <f>+'Income Statement IFRS'!AO18</f>
        <v>103.89999999999996</v>
      </c>
      <c r="AP11" s="24">
        <f>+'Income Statement IFRS'!AP18</f>
        <v>119.8</v>
      </c>
      <c r="AQ11" s="24">
        <f>+'Income Statement IFRS'!AQ18</f>
        <v>113.20000000000002</v>
      </c>
    </row>
    <row r="12" spans="1:43" s="5" customFormat="1" ht="12.75" customHeight="1">
      <c r="A12" s="16" t="s">
        <v>50</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c r="AL12" s="24">
        <f>+AL8</f>
        <v>4.7</v>
      </c>
      <c r="AM12" s="24">
        <f>+AM8</f>
        <v>10.199999999999999</v>
      </c>
      <c r="AO12" s="24">
        <f>AO8</f>
        <v>3.5</v>
      </c>
      <c r="AP12" s="24">
        <f>AP8</f>
        <v>-0.10000000000002274</v>
      </c>
      <c r="AQ12" s="24">
        <f>AQ8</f>
        <v>2.6999999999999886</v>
      </c>
    </row>
    <row r="13" spans="1:43" s="5" customFormat="1" ht="12.75" customHeight="1">
      <c r="A13" s="16" t="s">
        <v>71</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c r="AL13" s="24">
        <f>-'Income Statement IFRS'!AL16</f>
        <v>25</v>
      </c>
      <c r="AM13" s="24">
        <f>-'Income Statement IFRS'!AM16</f>
        <v>93.699999999999989</v>
      </c>
      <c r="AO13" s="24">
        <f>-'Income Statement IFRS'!AO16</f>
        <v>24.3</v>
      </c>
      <c r="AP13" s="24">
        <f>-'Income Statement IFRS'!AP16</f>
        <v>24.5</v>
      </c>
      <c r="AQ13" s="24">
        <f>-'Income Statement IFRS'!AQ16</f>
        <v>26.7</v>
      </c>
    </row>
    <row r="14" spans="1:43" s="16" customFormat="1" ht="12.75" customHeight="1">
      <c r="A14" s="16" t="s">
        <v>51</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c r="AL14" s="22">
        <v>8.3000000000000007</v>
      </c>
      <c r="AM14" s="24">
        <f>+SUM(AI14:AL14)</f>
        <v>36.799999999999997</v>
      </c>
      <c r="AO14" s="22">
        <v>9</v>
      </c>
      <c r="AP14" s="22">
        <v>9.3000000000000007</v>
      </c>
      <c r="AQ14" s="22">
        <v>9.1999999999999993</v>
      </c>
    </row>
    <row r="15" spans="1:43" s="16" customFormat="1" ht="12.75" customHeight="1">
      <c r="A15" s="51" t="s">
        <v>86</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c r="AL15" s="22">
        <v>2.4</v>
      </c>
      <c r="AM15" s="24">
        <f>+SUM(AI15:AL15)</f>
        <v>2.6</v>
      </c>
      <c r="AO15" s="22">
        <v>1</v>
      </c>
      <c r="AP15" s="22">
        <v>3.2</v>
      </c>
      <c r="AQ15" s="22">
        <v>5.2</v>
      </c>
    </row>
    <row r="16" spans="1:43" s="10" customFormat="1" ht="12.75" customHeight="1">
      <c r="A16" s="16" t="s">
        <v>91</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c r="AL16" s="24">
        <f>SUM(AL11:AL15)</f>
        <v>197.39999999999998</v>
      </c>
      <c r="AM16" s="24">
        <f>SUM(AM11:AM15)</f>
        <v>644.29999999999984</v>
      </c>
      <c r="AO16" s="24">
        <f>SUM(AO11:AO15)</f>
        <v>141.69999999999996</v>
      </c>
      <c r="AP16" s="24">
        <f>SUM(AP11:AP15)</f>
        <v>156.69999999999999</v>
      </c>
      <c r="AQ16" s="24">
        <f>SUM(AQ11:AQ15)</f>
        <v>156.99999999999997</v>
      </c>
    </row>
    <row r="17" spans="1:43" s="6" customFormat="1" ht="21" customHeight="1">
      <c r="A17" s="5" t="s">
        <v>81</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c r="AL17" s="24"/>
      <c r="AM17" s="24"/>
      <c r="AO17" s="24"/>
      <c r="AP17" s="24"/>
      <c r="AQ17" s="24"/>
    </row>
    <row r="18" spans="1:43" s="5" customFormat="1" ht="12.75" customHeight="1">
      <c r="A18" s="16" t="s">
        <v>54</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c r="AL18" s="24">
        <f>+'Income Statement IFRS'!AL23</f>
        <v>95.799999999999983</v>
      </c>
      <c r="AM18" s="24">
        <f>+'Income Statement IFRS'!AM23</f>
        <v>334.79999999999995</v>
      </c>
      <c r="AO18" s="24">
        <f>+'Income Statement IFRS'!AO23</f>
        <v>73.69999999999996</v>
      </c>
      <c r="AP18" s="24">
        <f>+'Income Statement IFRS'!AP23</f>
        <v>81</v>
      </c>
      <c r="AQ18" s="24">
        <f>+'Income Statement IFRS'!AQ23</f>
        <v>89.500000000000014</v>
      </c>
    </row>
    <row r="19" spans="1:43"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c r="AL19" s="24">
        <f>+AL8</f>
        <v>4.7</v>
      </c>
      <c r="AM19" s="24">
        <f>+AM8</f>
        <v>10.199999999999999</v>
      </c>
      <c r="AO19" s="24">
        <f>AO8</f>
        <v>3.5</v>
      </c>
      <c r="AP19" s="24">
        <f>AP8</f>
        <v>-0.10000000000002274</v>
      </c>
      <c r="AQ19" s="24">
        <f>AQ8</f>
        <v>2.6999999999999886</v>
      </c>
    </row>
    <row r="20" spans="1:43"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AM20" si="12">+AK13</f>
        <v>25.4</v>
      </c>
      <c r="AL20" s="24">
        <f t="shared" si="12"/>
        <v>25</v>
      </c>
      <c r="AM20" s="24">
        <f t="shared" si="12"/>
        <v>93.699999999999989</v>
      </c>
      <c r="AO20" s="24">
        <f t="shared" ref="AO20:AP20" si="13">+AO13</f>
        <v>24.3</v>
      </c>
      <c r="AP20" s="24">
        <f t="shared" si="13"/>
        <v>24.5</v>
      </c>
      <c r="AQ20" s="24">
        <f t="shared" ref="AQ20" si="14">+AQ13</f>
        <v>26.7</v>
      </c>
    </row>
    <row r="21" spans="1:43">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5">+S14</f>
        <v>5.6</v>
      </c>
      <c r="T21" s="24">
        <f t="shared" si="15"/>
        <v>6.1</v>
      </c>
      <c r="U21" s="24">
        <f t="shared" si="15"/>
        <v>24.5</v>
      </c>
      <c r="W21" s="24">
        <f t="shared" ref="W21:X21" si="16">+W14</f>
        <v>4.8</v>
      </c>
      <c r="X21" s="24">
        <f t="shared" si="16"/>
        <v>6.9</v>
      </c>
      <c r="Y21" s="24">
        <f t="shared" ref="Y21:AA21" si="17">+Y14</f>
        <v>5.3</v>
      </c>
      <c r="Z21" s="24">
        <f t="shared" si="17"/>
        <v>3.9</v>
      </c>
      <c r="AA21" s="24">
        <f t="shared" si="17"/>
        <v>20.9</v>
      </c>
      <c r="AC21" s="24">
        <f t="shared" ref="AC21:AD21" si="18">+AC14</f>
        <v>3.8</v>
      </c>
      <c r="AD21" s="24">
        <f t="shared" si="18"/>
        <v>4</v>
      </c>
      <c r="AE21" s="24">
        <f t="shared" ref="AE21:AG21" si="19">+AE14</f>
        <v>6.9</v>
      </c>
      <c r="AF21" s="24">
        <f t="shared" si="19"/>
        <v>6</v>
      </c>
      <c r="AG21" s="24">
        <f t="shared" si="19"/>
        <v>20.7</v>
      </c>
      <c r="AI21" s="24">
        <f t="shared" ref="AI21:AJ21" si="20">+AI14</f>
        <v>5.5</v>
      </c>
      <c r="AJ21" s="24">
        <f t="shared" si="20"/>
        <v>5</v>
      </c>
      <c r="AK21" s="24">
        <f t="shared" ref="AK21:AM21" si="21">+AK14</f>
        <v>18</v>
      </c>
      <c r="AL21" s="24">
        <f t="shared" si="21"/>
        <v>8.3000000000000007</v>
      </c>
      <c r="AM21" s="24">
        <f t="shared" si="21"/>
        <v>36.799999999999997</v>
      </c>
      <c r="AO21" s="24">
        <f t="shared" ref="AO21:AP21" si="22">+AO14</f>
        <v>9</v>
      </c>
      <c r="AP21" s="24">
        <f t="shared" si="22"/>
        <v>9.3000000000000007</v>
      </c>
      <c r="AQ21" s="24">
        <f t="shared" ref="AQ21" si="23">+AQ14</f>
        <v>9.1999999999999993</v>
      </c>
    </row>
    <row r="22" spans="1:43">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4">+S15</f>
        <v>2.5</v>
      </c>
      <c r="T22" s="24">
        <f t="shared" si="24"/>
        <v>3.4</v>
      </c>
      <c r="U22" s="24">
        <f t="shared" si="24"/>
        <v>15.1</v>
      </c>
      <c r="W22" s="24">
        <f t="shared" ref="W22:X22" si="25">+W15</f>
        <v>5</v>
      </c>
      <c r="X22" s="24">
        <f t="shared" si="25"/>
        <v>6.6</v>
      </c>
      <c r="Y22" s="24">
        <f t="shared" ref="Y22:AA22" si="26">+Y15</f>
        <v>7.3</v>
      </c>
      <c r="Z22" s="24">
        <f t="shared" si="26"/>
        <v>1.9</v>
      </c>
      <c r="AA22" s="24">
        <f t="shared" si="26"/>
        <v>20.799999999999997</v>
      </c>
      <c r="AC22" s="24">
        <f t="shared" ref="AC22:AD22" si="27">+AC15</f>
        <v>-0.2</v>
      </c>
      <c r="AD22" s="24">
        <f t="shared" si="27"/>
        <v>2.5</v>
      </c>
      <c r="AE22" s="24">
        <f t="shared" ref="AE22:AG22" si="28">+AE15</f>
        <v>2.5</v>
      </c>
      <c r="AF22" s="24">
        <f t="shared" si="28"/>
        <v>5.0999999999999996</v>
      </c>
      <c r="AG22" s="24">
        <f t="shared" si="28"/>
        <v>9.8999999999999986</v>
      </c>
      <c r="AI22" s="24">
        <f t="shared" ref="AI22:AJ22" si="29">+AI15</f>
        <v>2.2000000000000002</v>
      </c>
      <c r="AJ22" s="24">
        <f t="shared" si="29"/>
        <v>-6.3</v>
      </c>
      <c r="AK22" s="24">
        <f t="shared" ref="AK22:AM22" si="30">+AK15</f>
        <v>4.3</v>
      </c>
      <c r="AL22" s="24">
        <f t="shared" si="30"/>
        <v>2.4</v>
      </c>
      <c r="AM22" s="24">
        <f t="shared" si="30"/>
        <v>2.6</v>
      </c>
      <c r="AO22" s="24">
        <f t="shared" ref="AO22:AP22" si="31">+AO15</f>
        <v>1</v>
      </c>
      <c r="AP22" s="24">
        <f t="shared" si="31"/>
        <v>3.2</v>
      </c>
      <c r="AQ22" s="24">
        <f t="shared" ref="AQ22" si="32">+AQ15</f>
        <v>5.2</v>
      </c>
    </row>
    <row r="23" spans="1:43">
      <c r="A23" s="54" t="s">
        <v>111</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c r="AL23" s="22">
        <v>0.1</v>
      </c>
      <c r="AM23" s="24">
        <f>+SUM(AI23:AL23)</f>
        <v>-7.4</v>
      </c>
      <c r="AO23" s="22">
        <v>-0.6</v>
      </c>
      <c r="AP23" s="22">
        <f>'Income Statement non-IFRS'!AP20-'Income Statement IFRS'!AP20</f>
        <v>-9.9999999999999645E-2</v>
      </c>
      <c r="AQ23" s="22">
        <f>'Income Statement non-IFRS'!AQ20-'Income Statement IFRS'!AQ20</f>
        <v>0.10000000000000009</v>
      </c>
    </row>
    <row r="24" spans="1:43">
      <c r="A24" s="54" t="s">
        <v>101</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c r="AL24" s="22">
        <v>-7.9</v>
      </c>
      <c r="AM24" s="24">
        <f>+SUM(AI24:AL24)</f>
        <v>-46.199999999999996</v>
      </c>
      <c r="AO24" s="22">
        <v>-12.3</v>
      </c>
      <c r="AP24" s="22">
        <f>'Income Statement non-IFRS'!AP21-'Income Statement IFRS'!AP21</f>
        <v>-11.799999999999997</v>
      </c>
      <c r="AQ24" s="22">
        <f>'Income Statement non-IFRS'!AQ21-'Income Statement IFRS'!AQ21</f>
        <v>-21.099999999999998</v>
      </c>
    </row>
    <row r="25" spans="1:43">
      <c r="A25" t="s">
        <v>92</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c r="AL25" s="24">
        <f>SUM(AL18:AL24)</f>
        <v>128.39999999999998</v>
      </c>
      <c r="AM25" s="24">
        <f>SUM(AM18:AM24)</f>
        <v>424.5</v>
      </c>
      <c r="AO25" s="24">
        <f>SUM(AO18:AO24)</f>
        <v>98.599999999999966</v>
      </c>
      <c r="AP25" s="24">
        <f>SUM(AP18:AP24)</f>
        <v>105.99999999999999</v>
      </c>
      <c r="AQ25" s="24">
        <f>SUM(AQ18:AQ24)</f>
        <v>112.29999999999998</v>
      </c>
    </row>
    <row r="29" spans="1:43">
      <c r="N29" s="31"/>
    </row>
  </sheetData>
  <phoneticPr fontId="0" type="noConversion"/>
  <printOptions horizontalCentered="1"/>
  <pageMargins left="0.25" right="0.18"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Q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Q22" sqref="AQ22"/>
    </sheetView>
  </sheetViews>
  <sheetFormatPr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2.85546875" customWidth="1"/>
    <col min="40" max="40" width="2.85546875" customWidth="1"/>
  </cols>
  <sheetData>
    <row r="1" spans="1:43" ht="20.25">
      <c r="A1" s="1" t="s">
        <v>40</v>
      </c>
      <c r="B1" s="1"/>
    </row>
    <row r="2" spans="1:43" ht="12.75" customHeight="1">
      <c r="A2" s="2"/>
      <c r="B2" s="2"/>
    </row>
    <row r="3" spans="1:43" ht="12.75" customHeight="1">
      <c r="A3" s="2" t="s">
        <v>43</v>
      </c>
      <c r="B3" s="2"/>
    </row>
    <row r="4" spans="1:43">
      <c r="A4" s="2"/>
      <c r="B4" s="2"/>
    </row>
    <row r="5" spans="1:43">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+'Income Statement IFRS'!AP5</f>
        <v>Q2 2013</v>
      </c>
      <c r="AQ5" s="4" t="str">
        <f>+'Income Statement IFRS'!AQ5</f>
        <v>Q3 2013</v>
      </c>
    </row>
    <row r="6" spans="1:43" s="5" customFormat="1" ht="21" customHeight="1">
      <c r="A6" s="5" t="s">
        <v>25</v>
      </c>
    </row>
    <row r="7" spans="1:43" s="8" customFormat="1" ht="18" customHeight="1">
      <c r="A7" s="8" t="s">
        <v>80</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c r="AL7" s="20">
        <v>1159.3</v>
      </c>
      <c r="AM7" s="28">
        <f>+AL7</f>
        <v>1159.3</v>
      </c>
      <c r="AO7" s="20">
        <v>1393.9</v>
      </c>
      <c r="AP7" s="20">
        <v>1778.7</v>
      </c>
      <c r="AQ7" s="20">
        <v>1652.1</v>
      </c>
    </row>
    <row r="8" spans="1:43" s="8" customFormat="1" ht="12.75" customHeight="1">
      <c r="A8" s="8" t="s">
        <v>79</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c r="AL8" s="20">
        <v>159.80000000000001</v>
      </c>
      <c r="AM8" s="28">
        <f>+AL8</f>
        <v>159.80000000000001</v>
      </c>
      <c r="AO8" s="20">
        <v>132.69999999999999</v>
      </c>
      <c r="AP8" s="20">
        <v>171.5</v>
      </c>
      <c r="AQ8" s="20">
        <v>164.9</v>
      </c>
    </row>
    <row r="9" spans="1:43"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c r="AL9" s="20">
        <v>457.8</v>
      </c>
      <c r="AM9" s="28">
        <f>+AL9</f>
        <v>457.8</v>
      </c>
      <c r="AO9" s="20">
        <v>428.6</v>
      </c>
      <c r="AP9" s="20">
        <v>400.2</v>
      </c>
      <c r="AQ9" s="20">
        <v>320</v>
      </c>
    </row>
    <row r="10" spans="1:43"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c r="AL10" s="20">
        <v>154.5</v>
      </c>
      <c r="AM10" s="28">
        <f>+AL10</f>
        <v>154.5</v>
      </c>
      <c r="AO10" s="20">
        <v>155.1</v>
      </c>
      <c r="AP10" s="20">
        <v>147.69999999999999</v>
      </c>
      <c r="AQ10" s="20">
        <v>158.1</v>
      </c>
    </row>
    <row r="11" spans="1:43"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c r="AL11" s="25">
        <f>SUM(AL7:AL10)</f>
        <v>1931.3999999999999</v>
      </c>
      <c r="AM11" s="25">
        <f>SUM(AM7:AM10)</f>
        <v>1931.3999999999999</v>
      </c>
      <c r="AO11" s="25">
        <f>SUM(AO7:AO10)</f>
        <v>2110.3000000000002</v>
      </c>
      <c r="AP11" s="25">
        <f>SUM(AP7:AP10)</f>
        <v>2498.1</v>
      </c>
      <c r="AQ11" s="25">
        <f>SUM(AQ7:AQ10)</f>
        <v>2295.1</v>
      </c>
    </row>
    <row r="12" spans="1:43" s="8" customFormat="1" ht="18" customHeight="1">
      <c r="A12" s="53" t="s">
        <v>97</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c r="AL12" s="20">
        <v>107.8</v>
      </c>
      <c r="AM12" s="28">
        <f>+AL12</f>
        <v>107.8</v>
      </c>
      <c r="AO12" s="20">
        <v>109</v>
      </c>
      <c r="AP12" s="20">
        <v>103.8</v>
      </c>
      <c r="AQ12" s="20">
        <v>99.5</v>
      </c>
    </row>
    <row r="13" spans="1:43" s="6" customFormat="1">
      <c r="A13" s="6" t="s">
        <v>72</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c r="AL13" s="20">
        <v>1459.5</v>
      </c>
      <c r="AM13" s="28">
        <f>+AL13</f>
        <v>1459.5</v>
      </c>
      <c r="AO13" s="20">
        <v>1448</v>
      </c>
      <c r="AP13" s="20">
        <v>1428.3</v>
      </c>
      <c r="AQ13" s="20">
        <v>1597.3</v>
      </c>
    </row>
    <row r="14" spans="1:43"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c r="AL14" s="20">
        <v>113.7</v>
      </c>
      <c r="AM14" s="28">
        <f>+AL14</f>
        <v>113.7</v>
      </c>
      <c r="AO14" s="20">
        <v>149.30000000000001</v>
      </c>
      <c r="AP14" s="20">
        <v>146</v>
      </c>
      <c r="AQ14" s="20">
        <v>141.5</v>
      </c>
    </row>
    <row r="15" spans="1:43"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c r="AL15" s="55">
        <f>SUM(AL11:AL14)</f>
        <v>3612.3999999999996</v>
      </c>
      <c r="AM15" s="55">
        <f>SUM(AM11:AM14)</f>
        <v>3612.3999999999996</v>
      </c>
      <c r="AO15" s="55">
        <f>SUM(AO11:AO14)</f>
        <v>3816.6000000000004</v>
      </c>
      <c r="AP15" s="55">
        <f>SUM(AP11:AP14)</f>
        <v>4176.2</v>
      </c>
      <c r="AQ15" s="55">
        <f>SUM(AQ11:AQ14)</f>
        <v>4133.3999999999996</v>
      </c>
    </row>
    <row r="16" spans="1:43"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c r="AL16" s="25"/>
      <c r="AM16" s="25"/>
      <c r="AO16" s="25"/>
      <c r="AP16" s="25"/>
      <c r="AQ16" s="25"/>
    </row>
    <row r="17" spans="1:43" s="16" customFormat="1" ht="18" customHeight="1">
      <c r="A17" s="16" t="s">
        <v>85</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c r="AL17" s="22">
        <v>90.8</v>
      </c>
      <c r="AM17" s="28">
        <f>+AL17</f>
        <v>90.8</v>
      </c>
      <c r="AO17" s="22">
        <v>83.5</v>
      </c>
      <c r="AP17" s="22">
        <v>90.3</v>
      </c>
      <c r="AQ17" s="22">
        <v>74.900000000000006</v>
      </c>
    </row>
    <row r="18" spans="1:43" s="5" customFormat="1" ht="12.75" customHeight="1">
      <c r="A18" s="16" t="s">
        <v>73</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c r="AL18" s="22">
        <v>484.7</v>
      </c>
      <c r="AM18" s="28">
        <f>+AL18</f>
        <v>484.7</v>
      </c>
      <c r="AO18" s="22">
        <v>559.1</v>
      </c>
      <c r="AP18" s="22">
        <v>568.1</v>
      </c>
      <c r="AQ18" s="22">
        <v>478.4</v>
      </c>
    </row>
    <row r="19" spans="1:43" s="5" customFormat="1" ht="12.75" customHeight="1">
      <c r="A19" s="52" t="s">
        <v>123</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c r="AL19" s="22">
        <v>25.5</v>
      </c>
      <c r="AM19" s="28">
        <f>+AL19</f>
        <v>25.5</v>
      </c>
      <c r="AO19" s="22">
        <v>24</v>
      </c>
      <c r="AP19" s="22">
        <v>22.4</v>
      </c>
      <c r="AQ19" s="22">
        <v>22</v>
      </c>
    </row>
    <row r="20" spans="1:43"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c r="AL20" s="66">
        <v>327.5</v>
      </c>
      <c r="AM20" s="68">
        <f>+AL20</f>
        <v>327.5</v>
      </c>
      <c r="AN20" s="65"/>
      <c r="AO20" s="66">
        <v>313</v>
      </c>
      <c r="AP20" s="66">
        <v>293.8</v>
      </c>
      <c r="AQ20" s="66">
        <v>260</v>
      </c>
    </row>
    <row r="21" spans="1:43"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c r="AL21" s="23">
        <f>SUM(AL17:AL20)</f>
        <v>928.5</v>
      </c>
      <c r="AM21" s="23">
        <f>SUM(AM17:AM20)</f>
        <v>928.5</v>
      </c>
      <c r="AO21" s="23">
        <f>SUM(AO17:AO20)</f>
        <v>979.6</v>
      </c>
      <c r="AP21" s="23">
        <f>SUM(AP17:AP20)</f>
        <v>974.59999999999991</v>
      </c>
      <c r="AQ21" s="23">
        <f>SUM(AQ17:AQ20)</f>
        <v>835.3</v>
      </c>
    </row>
    <row r="22" spans="1:43"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c r="AL22" s="22">
        <v>38.299999999999997</v>
      </c>
      <c r="AM22" s="28">
        <f>+AL22</f>
        <v>38.299999999999997</v>
      </c>
      <c r="AO22" s="22">
        <v>36</v>
      </c>
      <c r="AP22" s="22">
        <v>372.4</v>
      </c>
      <c r="AQ22" s="22">
        <v>372.3</v>
      </c>
    </row>
    <row r="23" spans="1:43"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c r="AL23" s="22">
        <v>292.5</v>
      </c>
      <c r="AM23" s="28">
        <f>+AL23</f>
        <v>292.5</v>
      </c>
      <c r="AO23" s="22">
        <v>309.8</v>
      </c>
      <c r="AP23" s="22">
        <v>305.10000000000002</v>
      </c>
      <c r="AQ23" s="22">
        <v>343.2</v>
      </c>
    </row>
    <row r="24" spans="1:43" s="6" customFormat="1" ht="12.75" customHeight="1">
      <c r="A24" s="6" t="s">
        <v>113</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c r="AL24" s="21">
        <v>2353.1</v>
      </c>
      <c r="AM24" s="28">
        <f>+AL24</f>
        <v>2353.1</v>
      </c>
      <c r="AO24" s="20">
        <f>2472.3+18.9</f>
        <v>2491.2000000000003</v>
      </c>
      <c r="AP24" s="20">
        <v>2524.1</v>
      </c>
      <c r="AQ24" s="20">
        <v>2582.6</v>
      </c>
    </row>
    <row r="25" spans="1:43"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c r="AL25" s="55">
        <f>SUM(AL21:AL24)</f>
        <v>3612.3999999999996</v>
      </c>
      <c r="AM25" s="55">
        <f>SUM(AM21:AM24)</f>
        <v>3612.3999999999996</v>
      </c>
      <c r="AO25" s="55">
        <f>SUM(AO21:AO24)</f>
        <v>3816.6000000000004</v>
      </c>
      <c r="AP25" s="55">
        <f>SUM(AP21:AP24)</f>
        <v>4176.2</v>
      </c>
      <c r="AQ25" s="55">
        <f>SUM(AQ21:AQ24)</f>
        <v>4133.3999999999996</v>
      </c>
    </row>
    <row r="26" spans="1:43" ht="13.5" thickTop="1">
      <c r="B26" s="24"/>
    </row>
    <row r="27" spans="1:43">
      <c r="A27" s="75" t="s">
        <v>131</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row>
    <row r="28" spans="1:43">
      <c r="B28" s="24"/>
    </row>
  </sheetData>
  <mergeCells count="1">
    <mergeCell ref="A27:AC27"/>
  </mergeCells>
  <phoneticPr fontId="0" type="noConversion"/>
  <printOptions horizontalCentered="1"/>
  <pageMargins left="0.25" right="0.18" top="1" bottom="1" header="0.5" footer="0.5"/>
  <pageSetup paperSize="9" scale="77" orientation="landscape" r:id="rId1"/>
  <headerFooter alignWithMargins="0"/>
  <ignoredErrors>
    <ignoredError sqref="I21:V21 AA21 I11:AA11 AG11:AG21 AM21 AM1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Q29"/>
  <sheetViews>
    <sheetView showGridLines="0" tabSelected="1" view="pageBreakPreview" zoomScale="85" zoomScaleNormal="100" zoomScaleSheetLayoutView="85" workbookViewId="0">
      <pane xSplit="1" ySplit="5" topLeftCell="AH18" activePane="bottomRight" state="frozen"/>
      <selection pane="topRight" activeCell="B1" sqref="B1"/>
      <selection pane="bottomLeft" activeCell="A3" sqref="A3"/>
      <selection pane="bottomRight" activeCell="AQ23" sqref="AQ23"/>
    </sheetView>
  </sheetViews>
  <sheetFormatPr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hidden="1" customWidth="1" outlineLevel="1"/>
    <col min="29" max="32" width="0" hidden="1" customWidth="1" outlineLevel="1"/>
    <col min="33" max="33" width="9.140625" collapsed="1"/>
    <col min="34" max="34" width="3.28515625" customWidth="1"/>
    <col min="40" max="40" width="3.28515625" customWidth="1"/>
  </cols>
  <sheetData>
    <row r="1" spans="1:43" ht="20.25">
      <c r="A1" s="1" t="s">
        <v>42</v>
      </c>
      <c r="B1" s="1"/>
    </row>
    <row r="2" spans="1:43" ht="12.75" customHeight="1">
      <c r="A2" s="2"/>
      <c r="B2" s="2"/>
    </row>
    <row r="3" spans="1:43" ht="12.75" customHeight="1">
      <c r="A3" s="2" t="s">
        <v>43</v>
      </c>
      <c r="B3" s="2"/>
    </row>
    <row r="4" spans="1:43">
      <c r="A4" s="2"/>
      <c r="B4" s="2"/>
    </row>
    <row r="5" spans="1:43">
      <c r="A5" s="3" t="s">
        <v>10</v>
      </c>
      <c r="B5" s="4" t="s">
        <v>2</v>
      </c>
      <c r="C5" s="4" t="s">
        <v>11</v>
      </c>
      <c r="E5" s="4" t="s">
        <v>39</v>
      </c>
      <c r="F5" s="4" t="s">
        <v>38</v>
      </c>
      <c r="G5" s="4" t="s">
        <v>37</v>
      </c>
      <c r="H5" s="4" t="s">
        <v>36</v>
      </c>
      <c r="I5" s="4" t="s">
        <v>12</v>
      </c>
      <c r="K5" s="4" t="s">
        <v>16</v>
      </c>
      <c r="L5" s="4" t="s">
        <v>17</v>
      </c>
      <c r="M5" s="4" t="s">
        <v>18</v>
      </c>
      <c r="N5" s="4" t="s">
        <v>88</v>
      </c>
      <c r="O5" s="4" t="s">
        <v>89</v>
      </c>
      <c r="Q5" s="4" t="s">
        <v>94</v>
      </c>
      <c r="R5" s="4" t="s">
        <v>95</v>
      </c>
      <c r="S5" s="4" t="s">
        <v>98</v>
      </c>
      <c r="T5" s="4" t="s">
        <v>99</v>
      </c>
      <c r="U5" s="4" t="s">
        <v>100</v>
      </c>
      <c r="W5" s="4" t="s">
        <v>102</v>
      </c>
      <c r="X5" s="4" t="s">
        <v>104</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c r="AL5" s="4" t="str">
        <f>+'Income Statement IFRS'!AL5</f>
        <v>Q4 2012</v>
      </c>
      <c r="AM5" s="4" t="str">
        <f>+'Income Statement IFRS'!AM5</f>
        <v>FY 2012</v>
      </c>
      <c r="AO5" s="4" t="str">
        <f>+'Income Statement IFRS'!AO5</f>
        <v>Q1 2013</v>
      </c>
      <c r="AP5" s="4" t="str">
        <f>+'[2]Income Statement IFRS'!AP5</f>
        <v>Q2 2013</v>
      </c>
      <c r="AQ5" s="4" t="str">
        <f>+'Income Statement IFRS'!AQ5</f>
        <v>Q3 2013</v>
      </c>
    </row>
    <row r="6" spans="1:43" s="5" customFormat="1" ht="21" customHeight="1">
      <c r="A6" s="16" t="s">
        <v>82</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c r="AL6" s="24">
        <f>+'Income Statement IFRS'!AL23</f>
        <v>95.799999999999983</v>
      </c>
      <c r="AM6" s="24">
        <f t="shared" ref="AM6:AM12" si="5">+SUM(AI6:AL6)</f>
        <v>334.79999999999995</v>
      </c>
      <c r="AO6" s="24">
        <v>73.69999999999996</v>
      </c>
      <c r="AP6" s="37">
        <v>80.999999999999986</v>
      </c>
      <c r="AQ6" s="37">
        <v>89.5</v>
      </c>
    </row>
    <row r="7" spans="1:43" s="5" customFormat="1" ht="12.75" customHeight="1">
      <c r="A7" s="52" t="s">
        <v>117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c r="AL7" s="24">
        <f>-'Income Statement IFRS'!AL22</f>
        <v>1.8</v>
      </c>
      <c r="AM7" s="24">
        <f t="shared" si="5"/>
        <v>4</v>
      </c>
      <c r="AO7" s="24">
        <v>0.9</v>
      </c>
      <c r="AP7" s="37">
        <v>0.79999999999999993</v>
      </c>
      <c r="AQ7" s="37">
        <v>0.40000000000000013</v>
      </c>
    </row>
    <row r="8" spans="1:43" s="5" customFormat="1" ht="12.75" customHeight="1">
      <c r="A8" s="16" t="s">
        <v>83</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c r="AL8" s="24">
        <f>SUM(AL6:AL7)</f>
        <v>97.59999999999998</v>
      </c>
      <c r="AM8" s="24">
        <f t="shared" si="5"/>
        <v>338.8</v>
      </c>
      <c r="AO8" s="24">
        <f t="shared" ref="AO8:AP8" si="6">SUM(AO6:AO7)</f>
        <v>74.599999999999966</v>
      </c>
      <c r="AP8" s="37">
        <f t="shared" si="6"/>
        <v>81.799999999999983</v>
      </c>
      <c r="AQ8" s="37">
        <v>89.9</v>
      </c>
    </row>
    <row r="9" spans="1:43" s="8" customFormat="1" ht="12.75" customHeight="1">
      <c r="A9" s="53" t="s">
        <v>106</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c r="AL9" s="20">
        <v>7.8</v>
      </c>
      <c r="AM9" s="24">
        <f t="shared" si="5"/>
        <v>32.700000000000003</v>
      </c>
      <c r="AO9" s="20">
        <v>8</v>
      </c>
      <c r="AP9" s="20">
        <v>9.1000000000000014</v>
      </c>
      <c r="AQ9" s="20">
        <v>8.5999999999999979</v>
      </c>
    </row>
    <row r="10" spans="1:43"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c r="AL10" s="20">
        <v>26.6</v>
      </c>
      <c r="AM10" s="24">
        <f t="shared" si="5"/>
        <v>99.4</v>
      </c>
      <c r="AO10" s="20">
        <v>25.9</v>
      </c>
      <c r="AP10" s="20">
        <v>26.1</v>
      </c>
      <c r="AQ10" s="20">
        <v>28.700000000000003</v>
      </c>
    </row>
    <row r="11" spans="1:43"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c r="AL11" s="20">
        <v>28.1</v>
      </c>
      <c r="AM11" s="24">
        <f t="shared" si="5"/>
        <v>30.5</v>
      </c>
      <c r="AO11" s="20">
        <v>-4.3</v>
      </c>
      <c r="AP11" s="20">
        <v>11.7</v>
      </c>
      <c r="AQ11" s="20">
        <v>8.6</v>
      </c>
    </row>
    <row r="12" spans="1:43"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c r="AL12" s="22">
        <v>-63</v>
      </c>
      <c r="AM12" s="24">
        <f t="shared" si="5"/>
        <v>64.899999999999991</v>
      </c>
      <c r="AO12" s="22">
        <v>80.8</v>
      </c>
      <c r="AP12" s="21">
        <v>39.600000000000009</v>
      </c>
      <c r="AQ12" s="21">
        <v>-60.7</v>
      </c>
    </row>
    <row r="13" spans="1:43" s="8" customFormat="1" ht="12.75" customHeight="1">
      <c r="A13" s="11" t="s">
        <v>67</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c r="AL13" s="23">
        <f>SUM(AL8:AL12)</f>
        <v>97.099999999999966</v>
      </c>
      <c r="AM13" s="23">
        <f>SUM(AM8:AM12)</f>
        <v>566.29999999999995</v>
      </c>
      <c r="AO13" s="23">
        <f>SUM(AO8:AO12)</f>
        <v>184.99999999999997</v>
      </c>
      <c r="AP13" s="23">
        <f>SUM(AP8:AP12)</f>
        <v>168.29999999999995</v>
      </c>
      <c r="AQ13" s="23">
        <f>SUM(AQ8:AQ12)</f>
        <v>75.100000000000009</v>
      </c>
    </row>
    <row r="14" spans="1:43" s="6" customFormat="1" ht="21" customHeight="1">
      <c r="A14" s="52" t="s">
        <v>118</v>
      </c>
      <c r="B14" s="77">
        <v>-372.6</v>
      </c>
      <c r="C14" s="77">
        <v>-286.7</v>
      </c>
      <c r="D14" s="58"/>
      <c r="E14" s="77">
        <v>-6.7</v>
      </c>
      <c r="F14" s="77">
        <v>-53.3</v>
      </c>
      <c r="G14" s="77">
        <v>-30.3</v>
      </c>
      <c r="H14" s="77">
        <v>-15.7</v>
      </c>
      <c r="I14" s="78">
        <f>+SUM(E14:H14)</f>
        <v>-106</v>
      </c>
      <c r="J14" s="58"/>
      <c r="K14" s="77">
        <v>-10.3</v>
      </c>
      <c r="L14" s="77">
        <v>-14.3</v>
      </c>
      <c r="M14" s="77">
        <v>-42</v>
      </c>
      <c r="N14" s="77">
        <v>-16</v>
      </c>
      <c r="O14" s="78">
        <f>+SUM(K14:N14)</f>
        <v>-82.6</v>
      </c>
      <c r="P14" s="59"/>
      <c r="Q14" s="77">
        <v>-6.4</v>
      </c>
      <c r="R14" s="77">
        <v>-10.4</v>
      </c>
      <c r="S14" s="77">
        <v>-1.6</v>
      </c>
      <c r="T14" s="77">
        <v>-4.3</v>
      </c>
      <c r="U14" s="78">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c r="AL14" s="60">
        <v>-7.9</v>
      </c>
      <c r="AM14" s="63">
        <f>+SUM(AI14:AL14)</f>
        <v>-40.700000000000003</v>
      </c>
      <c r="AN14" s="64"/>
      <c r="AO14" s="60">
        <v>-14</v>
      </c>
      <c r="AP14" s="60">
        <v>-9.1999999999999993</v>
      </c>
      <c r="AQ14" s="60">
        <v>-7.9000000000000021</v>
      </c>
    </row>
    <row r="15" spans="1:43" s="6" customFormat="1" ht="12.75" customHeight="1">
      <c r="A15" s="52" t="s">
        <v>109</v>
      </c>
      <c r="B15" s="77"/>
      <c r="C15" s="77"/>
      <c r="D15" s="58"/>
      <c r="E15" s="77"/>
      <c r="F15" s="77"/>
      <c r="G15" s="77"/>
      <c r="H15" s="77"/>
      <c r="I15" s="78"/>
      <c r="J15" s="58"/>
      <c r="K15" s="77"/>
      <c r="L15" s="77"/>
      <c r="M15" s="77"/>
      <c r="N15" s="77"/>
      <c r="O15" s="78"/>
      <c r="P15" s="59"/>
      <c r="Q15" s="77"/>
      <c r="R15" s="77"/>
      <c r="S15" s="77"/>
      <c r="T15" s="77"/>
      <c r="U15" s="78"/>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c r="AL15" s="60">
        <v>-18</v>
      </c>
      <c r="AM15" s="62">
        <f>+SUM(AI15:AL15)</f>
        <v>-281.5</v>
      </c>
      <c r="AO15" s="60">
        <v>0</v>
      </c>
      <c r="AP15" s="60">
        <v>-26.4</v>
      </c>
      <c r="AQ15" s="60">
        <v>-182.7</v>
      </c>
    </row>
    <row r="16" spans="1:43" s="5" customFormat="1" ht="12.75" customHeight="1">
      <c r="A16" s="52" t="s">
        <v>96</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c r="AL16" s="22">
        <v>0.1</v>
      </c>
      <c r="AM16" s="24">
        <f>+SUM(AI16:AL16)</f>
        <v>0.6</v>
      </c>
      <c r="AO16" s="22">
        <v>0.2</v>
      </c>
      <c r="AP16" s="21">
        <v>0.2</v>
      </c>
      <c r="AQ16" s="21">
        <v>0.4</v>
      </c>
    </row>
    <row r="17" spans="1:43" s="5" customFormat="1" ht="12.75" customHeight="1">
      <c r="A17" s="52" t="s">
        <v>103</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c r="AL17" s="22">
        <v>21.6</v>
      </c>
      <c r="AM17" s="24">
        <f>+SUM(AI17:AL17)</f>
        <v>107.9</v>
      </c>
      <c r="AO17" s="22">
        <v>28.3</v>
      </c>
      <c r="AP17" s="22">
        <v>-40.6</v>
      </c>
      <c r="AQ17" s="22">
        <v>5.6000000000000005</v>
      </c>
    </row>
    <row r="18" spans="1:43" s="5" customFormat="1" ht="12.75" customHeight="1">
      <c r="A18" s="52" t="s">
        <v>127</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c r="AL18" s="22">
        <v>0.1</v>
      </c>
      <c r="AM18" s="24">
        <f>+SUM(AI18:AL18)</f>
        <v>-5.1000000000000005</v>
      </c>
      <c r="AO18" s="22">
        <v>-0.10000000000000003</v>
      </c>
      <c r="AP18" s="22">
        <v>1.8</v>
      </c>
      <c r="AQ18" s="22">
        <v>-1.5999999999999999</v>
      </c>
    </row>
    <row r="19" spans="1:43" s="16" customFormat="1" ht="12.75" customHeight="1">
      <c r="A19" s="5" t="s">
        <v>68</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c r="AL19" s="23">
        <f>SUM(AL14:AL18)</f>
        <v>-4.0999999999999961</v>
      </c>
      <c r="AM19" s="23">
        <f>SUM(AM14:AM18)</f>
        <v>-218.79999999999995</v>
      </c>
      <c r="AO19" s="23">
        <f>SUM(AO14:AO18)</f>
        <v>14.4</v>
      </c>
      <c r="AP19" s="23">
        <f>SUM(AP14:AP18)</f>
        <v>-74.2</v>
      </c>
      <c r="AQ19" s="23">
        <f>SUM(AQ14:AQ18)</f>
        <v>-186.2</v>
      </c>
    </row>
    <row r="20" spans="1:43" s="5" customFormat="1" ht="21" customHeight="1">
      <c r="A20" s="52" t="s">
        <v>119</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c r="AL20" s="22">
        <v>-214</v>
      </c>
      <c r="AM20" s="24">
        <f>+SUM(AI20:AL20)</f>
        <v>-264.7</v>
      </c>
      <c r="AO20" s="22">
        <v>0</v>
      </c>
      <c r="AP20" s="66">
        <v>338.5</v>
      </c>
      <c r="AQ20" s="66">
        <v>-0.69999999999998863</v>
      </c>
    </row>
    <row r="21" spans="1:43" s="6" customFormat="1" ht="12.75" customHeight="1">
      <c r="A21" s="52" t="s">
        <v>120</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c r="AL21" s="22">
        <v>0</v>
      </c>
      <c r="AM21" s="24">
        <f>+SUM(AI21:AL21)</f>
        <v>-75.100000000000009</v>
      </c>
      <c r="AO21" s="22">
        <v>0</v>
      </c>
      <c r="AP21" s="66">
        <v>0</v>
      </c>
      <c r="AQ21" s="66">
        <v>0</v>
      </c>
    </row>
    <row r="22" spans="1:43" s="10" customFormat="1" ht="12.75" customHeight="1">
      <c r="A22" s="52" t="s">
        <v>121</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c r="AL22" s="22">
        <v>18.899999999999999</v>
      </c>
      <c r="AM22" s="24">
        <f>+SUM(AI22:AL22)</f>
        <v>98.699999999999989</v>
      </c>
      <c r="AO22" s="22">
        <v>13.3</v>
      </c>
      <c r="AP22" s="66">
        <v>8.3000000000000007</v>
      </c>
      <c r="AQ22" s="66">
        <v>8.5</v>
      </c>
    </row>
    <row r="23" spans="1:43" s="10" customFormat="1" ht="12.75" customHeight="1">
      <c r="A23" s="52" t="s">
        <v>122</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c r="AL23" s="22">
        <v>-0.4</v>
      </c>
      <c r="AM23" s="24">
        <f>+SUM(AI23:AL23)</f>
        <v>-87.800000000000011</v>
      </c>
      <c r="AO23" s="22">
        <v>0</v>
      </c>
      <c r="AP23" s="66">
        <v>-31.6</v>
      </c>
      <c r="AQ23" s="66">
        <v>-3.1999999999999957</v>
      </c>
    </row>
    <row r="24" spans="1:43" s="6" customFormat="1" ht="12.75" customHeight="1">
      <c r="A24" s="16" t="s">
        <v>48</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c r="AL24" s="22">
        <v>0</v>
      </c>
      <c r="AM24" s="24">
        <f>+SUM(AI24:AL24)</f>
        <v>0</v>
      </c>
      <c r="AO24" s="22">
        <v>0</v>
      </c>
      <c r="AP24" s="66">
        <v>0</v>
      </c>
      <c r="AQ24" s="6">
        <v>0</v>
      </c>
    </row>
    <row r="25" spans="1:43" s="5" customFormat="1" ht="12.75" customHeight="1">
      <c r="A25" s="5" t="s">
        <v>69</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c r="AL25" s="25">
        <f>SUM(AL20:AL24)</f>
        <v>-195.5</v>
      </c>
      <c r="AM25" s="25">
        <f>SUM(AM20:AM24)</f>
        <v>-328.90000000000003</v>
      </c>
      <c r="AO25" s="25">
        <f>SUM(AO20:AO24)</f>
        <v>13.3</v>
      </c>
      <c r="AP25" s="25">
        <f>SUM(AP20:AP24)</f>
        <v>315.2</v>
      </c>
      <c r="AQ25" s="25">
        <f>SUM(AQ20:AQ24)</f>
        <v>4.6000000000000156</v>
      </c>
    </row>
    <row r="26" spans="1:43" ht="21" customHeight="1">
      <c r="A26" t="s">
        <v>77</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c r="AL26" s="21">
        <v>-18.399999999999999</v>
      </c>
      <c r="AM26" s="24">
        <f>+SUM(AI26:AL26)</f>
        <v>-13.600000000000001</v>
      </c>
      <c r="AO26" s="21">
        <v>21.9</v>
      </c>
      <c r="AP26" s="21">
        <v>-24.5</v>
      </c>
      <c r="AQ26" s="21">
        <v>-20.099999999999998</v>
      </c>
    </row>
    <row r="27" spans="1:43" ht="12.75" customHeight="1">
      <c r="A27" t="s">
        <v>78</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c r="AL27" s="26">
        <f>+AL26+AL25+AL19+AL13</f>
        <v>-120.90000000000003</v>
      </c>
      <c r="AM27" s="26">
        <f>+AM26+AM25+AM19+AM13</f>
        <v>5</v>
      </c>
      <c r="AO27" s="26">
        <v>234.60000000000002</v>
      </c>
      <c r="AP27" s="26">
        <f>SUM(AP26,AP25,AP19,AP13)</f>
        <v>384.79999999999995</v>
      </c>
      <c r="AQ27" s="26">
        <v>-126.59999999999995</v>
      </c>
    </row>
    <row r="28" spans="1:43">
      <c r="A28" t="s">
        <v>76</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c r="AL28" s="37">
        <f>+AK29</f>
        <v>1280.1999999999998</v>
      </c>
      <c r="AM28" s="37">
        <f>+AI28</f>
        <v>1154.2999999999997</v>
      </c>
      <c r="AO28" s="37">
        <f>+AM29</f>
        <v>1159.2999999999997</v>
      </c>
      <c r="AP28" s="37">
        <f>AO29</f>
        <v>1393.8999999999996</v>
      </c>
      <c r="AQ28" s="37">
        <f>AP29</f>
        <v>1778.6999999999996</v>
      </c>
    </row>
    <row r="29" spans="1:43" s="3" customFormat="1">
      <c r="A29" s="3" t="s">
        <v>75</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c r="AL29" s="25">
        <f>+AL28+AL27</f>
        <v>1159.2999999999997</v>
      </c>
      <c r="AM29" s="25">
        <f>+AM28+AM27</f>
        <v>1159.2999999999997</v>
      </c>
      <c r="AO29" s="25">
        <f>+AO28+AO27</f>
        <v>1393.8999999999996</v>
      </c>
      <c r="AP29" s="25">
        <f>+AP28+AP27</f>
        <v>1778.6999999999996</v>
      </c>
      <c r="AQ29" s="25">
        <f>+AQ28+AQ27</f>
        <v>1652.0999999999997</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72" orientation="landscape" r:id="rId1"/>
  <headerFooter alignWithMargins="0"/>
  <ignoredErrors>
    <ignoredError sqref="I13:U13 I19:U19 I25:U25 AA13 AA19 AA25 AG13:AG26 AM13:AM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Income Statement IFRS</vt:lpstr>
      <vt:lpstr>Income Statement non-IFRS</vt:lpstr>
      <vt:lpstr>Reconciliation non-Adjusted</vt:lpstr>
      <vt:lpstr>Balance Sheet</vt:lpstr>
      <vt:lpstr>Cash Flow</vt:lpstr>
      <vt:lpstr>'Balance Sheet'!Print_Area</vt:lpstr>
      <vt:lpstr>'Cash Flow'!Print_Area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A4T</cp:lastModifiedBy>
  <cp:lastPrinted>2012-02-08T11:06:16Z</cp:lastPrinted>
  <dcterms:created xsi:type="dcterms:W3CDTF">2004-04-28T10:31:38Z</dcterms:created>
  <dcterms:modified xsi:type="dcterms:W3CDTF">2013-10-21T16:47:40Z</dcterms:modified>
</cp:coreProperties>
</file>