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855" yWindow="3240" windowWidth="15450" windowHeight="5100" activeTab="3"/>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Sheet'!$A$1:$AD$27</definedName>
    <definedName name="_xlnm.Print_Area" localSheetId="4">'Cash Flow'!$A$1:$AD$30</definedName>
    <definedName name="_xlnm.Print_Area" localSheetId="0">'Income Statement IFRS'!$A$1:$AD$57</definedName>
    <definedName name="_xlnm.Print_Area" localSheetId="1">'Income Statement non-IFRS'!$A$1:$AD$57</definedName>
    <definedName name="_xlnm.Print_Area" localSheetId="2">'Reconciliation non-Adjusted'!$A$1:$AD$26</definedName>
  </definedNames>
  <calcPr calcId="125725" calcMode="manual" iterate="1" iterateCount="1000" iterateDelta="1E-4" calcOnSave="0"/>
</workbook>
</file>

<file path=xl/calcChain.xml><?xml version="1.0" encoding="utf-8"?>
<calcChain xmlns="http://schemas.openxmlformats.org/spreadsheetml/2006/main">
  <c r="AD28" i="7"/>
  <c r="AD23" i="4"/>
  <c r="AA31" i="6"/>
  <c r="AD26"/>
  <c r="AD19"/>
  <c r="AD25" i="7"/>
  <c r="AD19"/>
  <c r="AD8"/>
  <c r="AD13" s="1"/>
  <c r="AD7"/>
  <c r="AD6"/>
  <c r="AD5"/>
  <c r="AD11" i="4"/>
  <c r="AD27" i="7" l="1"/>
  <c r="AD29" s="1"/>
  <c r="AD20" i="4" l="1"/>
  <c r="AD24" s="1"/>
  <c r="AD15"/>
  <c r="AD5"/>
  <c r="AD9" i="8"/>
  <c r="AD22"/>
  <c r="AD21"/>
  <c r="AD19"/>
  <c r="AD18"/>
  <c r="AD16"/>
  <c r="AD13"/>
  <c r="AD20" s="1"/>
  <c r="AD12"/>
  <c r="AD11"/>
  <c r="AD7"/>
  <c r="AD5"/>
  <c r="AD25" l="1"/>
  <c r="AD52" i="3"/>
  <c r="AD51"/>
  <c r="AD31"/>
  <c r="AD26"/>
  <c r="AD8"/>
  <c r="AD10" s="1"/>
  <c r="AD18" s="1"/>
  <c r="AD5"/>
  <c r="AD23" l="1"/>
  <c r="AD24" s="1"/>
  <c r="AD19"/>
  <c r="AD18" i="6" l="1"/>
  <c r="AD31"/>
  <c r="AD8"/>
  <c r="AD10" s="1"/>
  <c r="AD23" l="1"/>
  <c r="AD24" s="1"/>
  <c r="AA15" i="7"/>
  <c r="AC23" i="4"/>
  <c r="AC22" i="8"/>
  <c r="AC21"/>
  <c r="AC19"/>
  <c r="AC18"/>
  <c r="AC13"/>
  <c r="AC20" s="1"/>
  <c r="AC12"/>
  <c r="AC11"/>
  <c r="AC7"/>
  <c r="AC9" s="1"/>
  <c r="AC25" l="1"/>
  <c r="AC16"/>
  <c r="AC52" i="3"/>
  <c r="AC51"/>
  <c r="Z23" i="4"/>
  <c r="AC25" i="7" l="1"/>
  <c r="AC19"/>
  <c r="AC7"/>
  <c r="AC5"/>
  <c r="AC5" i="4"/>
  <c r="AC5" i="8"/>
  <c r="AC5" i="3"/>
  <c r="AC31" i="6"/>
  <c r="AC26"/>
  <c r="AC8"/>
  <c r="AC10" s="1"/>
  <c r="AC18" s="1"/>
  <c r="AC31" i="3"/>
  <c r="AC26"/>
  <c r="AC10"/>
  <c r="AC18" s="1"/>
  <c r="AC8"/>
  <c r="AC20" i="4"/>
  <c r="AC24" s="1"/>
  <c r="AC11"/>
  <c r="AC15" s="1"/>
  <c r="A21" i="8"/>
  <c r="A20"/>
  <c r="A19"/>
  <c r="AC23" i="6" l="1"/>
  <c r="AC19"/>
  <c r="AC19" i="3"/>
  <c r="AC23"/>
  <c r="AC24" s="1"/>
  <c r="AA5" i="7"/>
  <c r="AA26"/>
  <c r="AA24"/>
  <c r="AA23"/>
  <c r="AA22"/>
  <c r="AA21"/>
  <c r="AA20"/>
  <c r="AA18"/>
  <c r="AA17"/>
  <c r="AA16"/>
  <c r="AA14"/>
  <c r="AA12"/>
  <c r="AA11"/>
  <c r="AA10"/>
  <c r="AA9"/>
  <c r="Z5"/>
  <c r="Y5"/>
  <c r="Z25"/>
  <c r="Z19"/>
  <c r="Z7"/>
  <c r="AA5" i="4"/>
  <c r="AA23"/>
  <c r="AA22"/>
  <c r="AA21"/>
  <c r="AA19"/>
  <c r="AA18"/>
  <c r="AA20" s="1"/>
  <c r="AA24" s="1"/>
  <c r="AA17"/>
  <c r="AA14"/>
  <c r="AA13"/>
  <c r="AA12"/>
  <c r="AA10"/>
  <c r="AA9"/>
  <c r="AA8"/>
  <c r="AA7"/>
  <c r="AA11" s="1"/>
  <c r="AA15" s="1"/>
  <c r="Z5"/>
  <c r="Y5"/>
  <c r="Z20"/>
  <c r="Z24" s="1"/>
  <c r="Z15"/>
  <c r="Z11"/>
  <c r="AA5" i="8"/>
  <c r="AA23"/>
  <c r="AA24"/>
  <c r="AA15"/>
  <c r="AA22" s="1"/>
  <c r="AA14"/>
  <c r="AA21" s="1"/>
  <c r="AA8"/>
  <c r="AA19" s="1"/>
  <c r="Z5"/>
  <c r="Y5"/>
  <c r="Z22"/>
  <c r="Z21"/>
  <c r="Z19"/>
  <c r="Z13"/>
  <c r="Z20" s="1"/>
  <c r="Z12"/>
  <c r="AA5" i="3"/>
  <c r="Z5"/>
  <c r="Y5"/>
  <c r="AA34"/>
  <c r="AA33"/>
  <c r="AA32"/>
  <c r="AA31" s="1"/>
  <c r="AA30"/>
  <c r="AA29"/>
  <c r="AA28"/>
  <c r="AA27"/>
  <c r="AA26" s="1"/>
  <c r="AA22"/>
  <c r="AA21"/>
  <c r="AA20"/>
  <c r="AA17"/>
  <c r="AA16"/>
  <c r="AA15"/>
  <c r="AA14"/>
  <c r="AA13"/>
  <c r="AA12"/>
  <c r="AA11"/>
  <c r="AA9"/>
  <c r="AA7"/>
  <c r="AA6"/>
  <c r="Z52"/>
  <c r="Z51"/>
  <c r="AA51" s="1"/>
  <c r="Z31"/>
  <c r="Z26"/>
  <c r="Z8"/>
  <c r="Z10" s="1"/>
  <c r="Z18" s="1"/>
  <c r="AA51" i="6"/>
  <c r="AA34"/>
  <c r="AA33"/>
  <c r="AA32"/>
  <c r="AA30"/>
  <c r="AA29"/>
  <c r="AA28"/>
  <c r="AA27"/>
  <c r="AA26" s="1"/>
  <c r="AA22"/>
  <c r="AA21"/>
  <c r="AA20"/>
  <c r="AA17"/>
  <c r="AA16"/>
  <c r="AA13" i="8" s="1"/>
  <c r="AA20" s="1"/>
  <c r="AA15" i="6"/>
  <c r="AA14"/>
  <c r="AA13"/>
  <c r="AA12"/>
  <c r="AA11"/>
  <c r="AA9"/>
  <c r="AA7"/>
  <c r="AA6"/>
  <c r="Z31"/>
  <c r="Z26"/>
  <c r="Z8"/>
  <c r="Z10" s="1"/>
  <c r="Y52" i="3"/>
  <c r="Y51"/>
  <c r="Y23" i="4"/>
  <c r="Y25" i="7"/>
  <c r="Y19"/>
  <c r="Y7"/>
  <c r="Y20" i="4"/>
  <c r="Y24" s="1"/>
  <c r="Y11"/>
  <c r="Y15" s="1"/>
  <c r="Y22" i="8"/>
  <c r="Y21"/>
  <c r="Y19"/>
  <c r="Y13"/>
  <c r="Y20" s="1"/>
  <c r="Y12"/>
  <c r="Y31" i="3"/>
  <c r="Y26"/>
  <c r="Y8"/>
  <c r="Y10" s="1"/>
  <c r="Y18" s="1"/>
  <c r="Y31" i="6"/>
  <c r="Y26"/>
  <c r="Y8"/>
  <c r="Y10" s="1"/>
  <c r="X23" i="4"/>
  <c r="AA19" i="7" l="1"/>
  <c r="AC24" i="6"/>
  <c r="AC6" i="7"/>
  <c r="AC8" s="1"/>
  <c r="AC13" s="1"/>
  <c r="AC27" s="1"/>
  <c r="AA52" i="3"/>
  <c r="AA25" i="7"/>
  <c r="Z18" i="6"/>
  <c r="Z11" i="8" s="1"/>
  <c r="Z7"/>
  <c r="Z9" s="1"/>
  <c r="AA8" i="6"/>
  <c r="AA10" s="1"/>
  <c r="AA8" i="3"/>
  <c r="AA10" s="1"/>
  <c r="AA18" s="1"/>
  <c r="Z16" i="8"/>
  <c r="AA12"/>
  <c r="Z23" i="6"/>
  <c r="Z19"/>
  <c r="Z19" i="3"/>
  <c r="Z23"/>
  <c r="Z24" s="1"/>
  <c r="Y18" i="6"/>
  <c r="Y7" i="8"/>
  <c r="Y9" s="1"/>
  <c r="Y19" i="3"/>
  <c r="Y23"/>
  <c r="Y24" s="1"/>
  <c r="X52" i="6"/>
  <c r="X51"/>
  <c r="W51"/>
  <c r="AA23" i="3" l="1"/>
  <c r="AA24" s="1"/>
  <c r="AA19"/>
  <c r="Z24" i="6"/>
  <c r="AA24" s="1"/>
  <c r="Z18" i="8"/>
  <c r="Z25" s="1"/>
  <c r="Z6" i="7"/>
  <c r="Z8" s="1"/>
  <c r="Z13" s="1"/>
  <c r="Z27" s="1"/>
  <c r="AA18" i="6"/>
  <c r="AA7" i="8"/>
  <c r="AA9" s="1"/>
  <c r="Y19" i="6"/>
  <c r="Y11" i="8"/>
  <c r="Y16" s="1"/>
  <c r="Y23" i="6"/>
  <c r="X25" i="7"/>
  <c r="X19"/>
  <c r="X7"/>
  <c r="X20" i="4"/>
  <c r="X24" s="1"/>
  <c r="X11"/>
  <c r="X15" s="1"/>
  <c r="X22" i="8"/>
  <c r="X21"/>
  <c r="X19"/>
  <c r="X13"/>
  <c r="X20" s="1"/>
  <c r="X12"/>
  <c r="X31" i="3"/>
  <c r="X26"/>
  <c r="X8"/>
  <c r="X10" s="1"/>
  <c r="X18" s="1"/>
  <c r="X31" i="6"/>
  <c r="X26"/>
  <c r="X8"/>
  <c r="X10" s="1"/>
  <c r="W52"/>
  <c r="AA52" s="1"/>
  <c r="W23" i="4"/>
  <c r="AA11" i="8" l="1"/>
  <c r="AA16" s="1"/>
  <c r="AA23" i="6"/>
  <c r="AA18" i="8" s="1"/>
  <c r="AA25" s="1"/>
  <c r="AA19" i="6"/>
  <c r="Y24"/>
  <c r="Y6" i="7"/>
  <c r="Y8" s="1"/>
  <c r="Y13" s="1"/>
  <c r="Y27" s="1"/>
  <c r="Y18" i="8"/>
  <c r="Y25" s="1"/>
  <c r="X19" i="3"/>
  <c r="X23"/>
  <c r="X24" s="1"/>
  <c r="X7" i="8"/>
  <c r="X9" s="1"/>
  <c r="X18" i="6"/>
  <c r="W25" i="7"/>
  <c r="W19"/>
  <c r="W7"/>
  <c r="AA7" s="1"/>
  <c r="W20" i="4"/>
  <c r="W24" s="1"/>
  <c r="W11"/>
  <c r="W15" s="1"/>
  <c r="W22" i="8"/>
  <c r="W21"/>
  <c r="W19"/>
  <c r="W13"/>
  <c r="W20" s="1"/>
  <c r="W12"/>
  <c r="W31" i="3"/>
  <c r="W26"/>
  <c r="W8"/>
  <c r="W10" s="1"/>
  <c r="W18" s="1"/>
  <c r="W31" i="6"/>
  <c r="W26"/>
  <c r="W8"/>
  <c r="W10" s="1"/>
  <c r="T23" i="4"/>
  <c r="U26" i="7"/>
  <c r="U24"/>
  <c r="U23"/>
  <c r="U22"/>
  <c r="U21"/>
  <c r="U20"/>
  <c r="U25" s="1"/>
  <c r="U18"/>
  <c r="U17"/>
  <c r="U16"/>
  <c r="U14"/>
  <c r="U19" s="1"/>
  <c r="U12"/>
  <c r="U11"/>
  <c r="U10"/>
  <c r="U9"/>
  <c r="T25"/>
  <c r="T19"/>
  <c r="T7"/>
  <c r="U23" i="4"/>
  <c r="U22"/>
  <c r="U21"/>
  <c r="U19"/>
  <c r="U18"/>
  <c r="U20" s="1"/>
  <c r="U24" s="1"/>
  <c r="U17"/>
  <c r="U14"/>
  <c r="U13"/>
  <c r="U12"/>
  <c r="U10"/>
  <c r="U9"/>
  <c r="U8"/>
  <c r="U7"/>
  <c r="U11" s="1"/>
  <c r="U15" s="1"/>
  <c r="T20"/>
  <c r="T11"/>
  <c r="T15" s="1"/>
  <c r="I24" i="6"/>
  <c r="U23" i="8"/>
  <c r="U24"/>
  <c r="U15"/>
  <c r="U22" s="1"/>
  <c r="U14"/>
  <c r="U21" s="1"/>
  <c r="U8"/>
  <c r="U19" s="1"/>
  <c r="T22"/>
  <c r="T21"/>
  <c r="T19"/>
  <c r="T13"/>
  <c r="T20" s="1"/>
  <c r="T12"/>
  <c r="U34" i="6"/>
  <c r="U33"/>
  <c r="U32"/>
  <c r="U31"/>
  <c r="U30"/>
  <c r="U29"/>
  <c r="U28"/>
  <c r="U27"/>
  <c r="U26" s="1"/>
  <c r="U22"/>
  <c r="U21"/>
  <c r="U20"/>
  <c r="U17"/>
  <c r="U16"/>
  <c r="U13" i="8" s="1"/>
  <c r="U20" s="1"/>
  <c r="U15" i="6"/>
  <c r="U14"/>
  <c r="U13"/>
  <c r="U12"/>
  <c r="U11"/>
  <c r="U9"/>
  <c r="U7"/>
  <c r="U6"/>
  <c r="U52" i="3"/>
  <c r="U52" i="6" s="1"/>
  <c r="U51" i="3"/>
  <c r="U51" i="6" s="1"/>
  <c r="U34" i="3"/>
  <c r="U33"/>
  <c r="U32"/>
  <c r="U30"/>
  <c r="U29"/>
  <c r="U28"/>
  <c r="U27"/>
  <c r="U22"/>
  <c r="U21"/>
  <c r="U20"/>
  <c r="U17"/>
  <c r="U16"/>
  <c r="U15"/>
  <c r="U14"/>
  <c r="U13"/>
  <c r="U12"/>
  <c r="U11"/>
  <c r="U9"/>
  <c r="U7"/>
  <c r="U6"/>
  <c r="T31"/>
  <c r="T26"/>
  <c r="T8"/>
  <c r="T10" s="1"/>
  <c r="T18" s="1"/>
  <c r="T52" i="6"/>
  <c r="T51"/>
  <c r="T31"/>
  <c r="T26"/>
  <c r="T8"/>
  <c r="T10" s="1"/>
  <c r="T18" s="1"/>
  <c r="T11" i="8" s="1"/>
  <c r="S52" i="6"/>
  <c r="S51"/>
  <c r="S23" i="4"/>
  <c r="T16" i="8" l="1"/>
  <c r="U31" i="3"/>
  <c r="X19" i="6"/>
  <c r="X11" i="8"/>
  <c r="X16" s="1"/>
  <c r="X23" i="6"/>
  <c r="W19" i="3"/>
  <c r="W23"/>
  <c r="W24" s="1"/>
  <c r="W7" i="8"/>
  <c r="W9" s="1"/>
  <c r="W18" i="6"/>
  <c r="U26" i="3"/>
  <c r="T24" i="4"/>
  <c r="U8" i="3"/>
  <c r="U10" s="1"/>
  <c r="U18" s="1"/>
  <c r="U19" s="1"/>
  <c r="U8" i="6"/>
  <c r="U10" s="1"/>
  <c r="T7" i="8"/>
  <c r="T9" s="1"/>
  <c r="U12"/>
  <c r="T19" i="6"/>
  <c r="T23"/>
  <c r="T23" i="3"/>
  <c r="T24" s="1"/>
  <c r="T19"/>
  <c r="U23"/>
  <c r="U24" s="1"/>
  <c r="S25" i="7"/>
  <c r="S19"/>
  <c r="S7"/>
  <c r="S24" i="4"/>
  <c r="S20"/>
  <c r="S15"/>
  <c r="S11"/>
  <c r="S22" i="8"/>
  <c r="S21"/>
  <c r="S19"/>
  <c r="S13"/>
  <c r="S20" s="1"/>
  <c r="S12"/>
  <c r="S31" i="3"/>
  <c r="S26"/>
  <c r="S8"/>
  <c r="S10" s="1"/>
  <c r="S18" s="1"/>
  <c r="S31" i="6"/>
  <c r="S26"/>
  <c r="S8"/>
  <c r="S10" s="1"/>
  <c r="X24" l="1"/>
  <c r="X6" i="7"/>
  <c r="X8" s="1"/>
  <c r="X13" s="1"/>
  <c r="X27" s="1"/>
  <c r="X18" i="8"/>
  <c r="X25" s="1"/>
  <c r="W19" i="6"/>
  <c r="W11" i="8"/>
  <c r="W16" s="1"/>
  <c r="W23" i="6"/>
  <c r="U18"/>
  <c r="U7" i="8"/>
  <c r="U9" s="1"/>
  <c r="T24" i="6"/>
  <c r="U24" s="1"/>
  <c r="T18" i="8"/>
  <c r="T25" s="1"/>
  <c r="T6" i="7"/>
  <c r="S7" i="8"/>
  <c r="S9" s="1"/>
  <c r="S18" i="6"/>
  <c r="R25" i="7"/>
  <c r="R19"/>
  <c r="R7"/>
  <c r="R20" i="4"/>
  <c r="R24" s="1"/>
  <c r="R11"/>
  <c r="R15" s="1"/>
  <c r="R22" i="8"/>
  <c r="R21"/>
  <c r="R19"/>
  <c r="R13"/>
  <c r="R20" s="1"/>
  <c r="R12"/>
  <c r="R31" i="3"/>
  <c r="R26"/>
  <c r="R8"/>
  <c r="R10" s="1"/>
  <c r="R18" s="1"/>
  <c r="R52" i="6"/>
  <c r="R51"/>
  <c r="R31"/>
  <c r="R26"/>
  <c r="R8"/>
  <c r="R10" s="1"/>
  <c r="R18" s="1"/>
  <c r="Q25" i="7"/>
  <c r="Q19"/>
  <c r="Q7"/>
  <c r="U7" s="1"/>
  <c r="Q20" i="4"/>
  <c r="Q24" s="1"/>
  <c r="Q11"/>
  <c r="Q15" s="1"/>
  <c r="Q19" i="8"/>
  <c r="Q13"/>
  <c r="Q20" s="1"/>
  <c r="Q21"/>
  <c r="Q22"/>
  <c r="Q12"/>
  <c r="Q31" i="3"/>
  <c r="Q26"/>
  <c r="Q8"/>
  <c r="Q10" s="1"/>
  <c r="Q18" s="1"/>
  <c r="Q52" i="6"/>
  <c r="Q51"/>
  <c r="Q31"/>
  <c r="Q26"/>
  <c r="Q8"/>
  <c r="Q10"/>
  <c r="N25" i="7"/>
  <c r="N19"/>
  <c r="N7"/>
  <c r="O26"/>
  <c r="O20"/>
  <c r="O21"/>
  <c r="O22"/>
  <c r="O23"/>
  <c r="O24"/>
  <c r="O14"/>
  <c r="O16"/>
  <c r="O17"/>
  <c r="O18"/>
  <c r="O19"/>
  <c r="O9"/>
  <c r="O10"/>
  <c r="O12"/>
  <c r="N20" i="4"/>
  <c r="N24" s="1"/>
  <c r="N11"/>
  <c r="N15" s="1"/>
  <c r="O17"/>
  <c r="O18"/>
  <c r="O19"/>
  <c r="O20" s="1"/>
  <c r="O21"/>
  <c r="O22"/>
  <c r="O23"/>
  <c r="O7"/>
  <c r="O8"/>
  <c r="O9"/>
  <c r="O10"/>
  <c r="O11"/>
  <c r="O12"/>
  <c r="O13"/>
  <c r="O14"/>
  <c r="O15"/>
  <c r="N19" i="8"/>
  <c r="N13"/>
  <c r="N20" s="1"/>
  <c r="N21"/>
  <c r="N22"/>
  <c r="N12"/>
  <c r="O20" i="6"/>
  <c r="O21"/>
  <c r="O8" i="8"/>
  <c r="O19" s="1"/>
  <c r="O14"/>
  <c r="O21" s="1"/>
  <c r="O15"/>
  <c r="O22" s="1"/>
  <c r="O24"/>
  <c r="O23"/>
  <c r="O12"/>
  <c r="O52" i="3"/>
  <c r="O52" i="6" s="1"/>
  <c r="O51" i="3"/>
  <c r="O51" i="6" s="1"/>
  <c r="N52"/>
  <c r="N51"/>
  <c r="O34" i="3"/>
  <c r="O33"/>
  <c r="O32"/>
  <c r="O30"/>
  <c r="O29"/>
  <c r="O28"/>
  <c r="O27"/>
  <c r="O7"/>
  <c r="O6"/>
  <c r="O9"/>
  <c r="O11"/>
  <c r="O12"/>
  <c r="O13"/>
  <c r="O14"/>
  <c r="O15"/>
  <c r="O16"/>
  <c r="O17"/>
  <c r="O20"/>
  <c r="O21"/>
  <c r="O22"/>
  <c r="O34" i="6"/>
  <c r="O33"/>
  <c r="O32"/>
  <c r="O30"/>
  <c r="O29"/>
  <c r="O28"/>
  <c r="O27"/>
  <c r="O26"/>
  <c r="O7"/>
  <c r="O6"/>
  <c r="O8" s="1"/>
  <c r="O10" s="1"/>
  <c r="O9"/>
  <c r="O11"/>
  <c r="O12"/>
  <c r="O13"/>
  <c r="O14"/>
  <c r="O15"/>
  <c r="O16"/>
  <c r="O13" i="8" s="1"/>
  <c r="O20" s="1"/>
  <c r="O17" i="6"/>
  <c r="O22"/>
  <c r="N31"/>
  <c r="N26"/>
  <c r="N8"/>
  <c r="N10" s="1"/>
  <c r="N31" i="3"/>
  <c r="N26"/>
  <c r="N8"/>
  <c r="N10" s="1"/>
  <c r="N18" s="1"/>
  <c r="I15" i="8"/>
  <c r="I22" s="1"/>
  <c r="A22"/>
  <c r="M22"/>
  <c r="L22"/>
  <c r="K22"/>
  <c r="H22"/>
  <c r="G22"/>
  <c r="F22"/>
  <c r="E22"/>
  <c r="C22"/>
  <c r="B22"/>
  <c r="M19"/>
  <c r="M13"/>
  <c r="M20" s="1"/>
  <c r="M21"/>
  <c r="K19"/>
  <c r="K13"/>
  <c r="K20" s="1"/>
  <c r="K21"/>
  <c r="L19"/>
  <c r="L13"/>
  <c r="L20" s="1"/>
  <c r="L21"/>
  <c r="I8"/>
  <c r="I19" s="1"/>
  <c r="I14"/>
  <c r="I21" s="1"/>
  <c r="I24"/>
  <c r="I23"/>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c r="G18" s="1"/>
  <c r="E11" i="7"/>
  <c r="I11" s="1"/>
  <c r="F8" i="6"/>
  <c r="F10" s="1"/>
  <c r="F18" s="1"/>
  <c r="F7" i="7"/>
  <c r="E8" i="6"/>
  <c r="E10" s="1"/>
  <c r="E18" s="1"/>
  <c r="E7" i="7"/>
  <c r="G7"/>
  <c r="H8" i="6"/>
  <c r="H10"/>
  <c r="H18" s="1"/>
  <c r="H7" i="7"/>
  <c r="I9"/>
  <c r="I10"/>
  <c r="I12"/>
  <c r="I18"/>
  <c r="I14"/>
  <c r="I19" s="1"/>
  <c r="I16"/>
  <c r="I17"/>
  <c r="I26"/>
  <c r="I20"/>
  <c r="I21"/>
  <c r="I22"/>
  <c r="I23"/>
  <c r="I24"/>
  <c r="B8" i="6"/>
  <c r="B10" s="1"/>
  <c r="B18" s="1"/>
  <c r="B7" i="7"/>
  <c r="B11"/>
  <c r="B25"/>
  <c r="B19"/>
  <c r="C8" i="6"/>
  <c r="C10" s="1"/>
  <c r="C18" s="1"/>
  <c r="C15"/>
  <c r="C7" i="7"/>
  <c r="C11"/>
  <c r="C25"/>
  <c r="C19"/>
  <c r="K19"/>
  <c r="K8" i="6"/>
  <c r="K10" s="1"/>
  <c r="K18" s="1"/>
  <c r="K7" i="7"/>
  <c r="K11"/>
  <c r="O11" s="1"/>
  <c r="K25"/>
  <c r="L19"/>
  <c r="L8" i="6"/>
  <c r="L10" s="1"/>
  <c r="L18" s="1"/>
  <c r="L7" i="7"/>
  <c r="L25"/>
  <c r="M19"/>
  <c r="M8" i="6"/>
  <c r="M10" s="1"/>
  <c r="M7" i="7"/>
  <c r="M25"/>
  <c r="F19"/>
  <c r="F25"/>
  <c r="E25"/>
  <c r="E19"/>
  <c r="G19"/>
  <c r="G25"/>
  <c r="H19"/>
  <c r="H25"/>
  <c r="K7" i="4"/>
  <c r="G7"/>
  <c r="B7"/>
  <c r="B11" s="1"/>
  <c r="B15" s="1"/>
  <c r="C7"/>
  <c r="E7"/>
  <c r="F7"/>
  <c r="I8"/>
  <c r="H7"/>
  <c r="L7"/>
  <c r="L11" s="1"/>
  <c r="L15" s="1"/>
  <c r="M7"/>
  <c r="M11"/>
  <c r="M15" s="1"/>
  <c r="K11"/>
  <c r="K15" s="1"/>
  <c r="I7"/>
  <c r="I9"/>
  <c r="I10"/>
  <c r="I12"/>
  <c r="I13"/>
  <c r="I14"/>
  <c r="H11"/>
  <c r="H15" s="1"/>
  <c r="G11"/>
  <c r="G15" s="1"/>
  <c r="F11"/>
  <c r="F15" s="1"/>
  <c r="E11"/>
  <c r="E15" s="1"/>
  <c r="C11"/>
  <c r="C15" s="1"/>
  <c r="C20"/>
  <c r="C24" s="1"/>
  <c r="M8" i="3"/>
  <c r="M10" s="1"/>
  <c r="M18" s="1"/>
  <c r="L8"/>
  <c r="L10" s="1"/>
  <c r="L18" s="1"/>
  <c r="K8"/>
  <c r="K10" s="1"/>
  <c r="K18" s="1"/>
  <c r="I11" i="6"/>
  <c r="I7"/>
  <c r="I6"/>
  <c r="I8" s="1"/>
  <c r="I10" s="1"/>
  <c r="I9"/>
  <c r="I12"/>
  <c r="I13"/>
  <c r="I14"/>
  <c r="I15"/>
  <c r="I16"/>
  <c r="I13" i="8" s="1"/>
  <c r="I20" s="1"/>
  <c r="I17" i="6"/>
  <c r="I20"/>
  <c r="I21"/>
  <c r="I22"/>
  <c r="I7" i="3"/>
  <c r="I6"/>
  <c r="I9"/>
  <c r="I11"/>
  <c r="I12"/>
  <c r="I13"/>
  <c r="I14"/>
  <c r="I15"/>
  <c r="I16"/>
  <c r="I17"/>
  <c r="I20"/>
  <c r="I21"/>
  <c r="I22"/>
  <c r="H8"/>
  <c r="H10" s="1"/>
  <c r="H18" s="1"/>
  <c r="G8"/>
  <c r="G10" s="1"/>
  <c r="G18" s="1"/>
  <c r="F8"/>
  <c r="F10" s="1"/>
  <c r="F18" s="1"/>
  <c r="E8"/>
  <c r="E10" s="1"/>
  <c r="E18" s="1"/>
  <c r="C8"/>
  <c r="C10" s="1"/>
  <c r="C18" s="1"/>
  <c r="B8"/>
  <c r="B10" s="1"/>
  <c r="B18" s="1"/>
  <c r="M12" i="8"/>
  <c r="L12"/>
  <c r="K12"/>
  <c r="I12"/>
  <c r="H12"/>
  <c r="G12"/>
  <c r="F12"/>
  <c r="E12"/>
  <c r="C12"/>
  <c r="B12"/>
  <c r="H7"/>
  <c r="H9" s="1"/>
  <c r="G7"/>
  <c r="G9" s="1"/>
  <c r="M31" i="6"/>
  <c r="L31"/>
  <c r="K31"/>
  <c r="I32"/>
  <c r="I33"/>
  <c r="I34"/>
  <c r="H31"/>
  <c r="G31"/>
  <c r="F31"/>
  <c r="E31"/>
  <c r="C31"/>
  <c r="B31"/>
  <c r="M26"/>
  <c r="L26"/>
  <c r="K26"/>
  <c r="I27"/>
  <c r="I30"/>
  <c r="H26"/>
  <c r="G26"/>
  <c r="F26"/>
  <c r="E26"/>
  <c r="C26"/>
  <c r="B26"/>
  <c r="I32" i="3"/>
  <c r="I33"/>
  <c r="I34"/>
  <c r="I27"/>
  <c r="I30"/>
  <c r="M31"/>
  <c r="M26"/>
  <c r="L31"/>
  <c r="L26"/>
  <c r="K31"/>
  <c r="K26"/>
  <c r="H31"/>
  <c r="H26"/>
  <c r="G31"/>
  <c r="G26"/>
  <c r="F31"/>
  <c r="F26"/>
  <c r="E31"/>
  <c r="E26"/>
  <c r="C31"/>
  <c r="C26"/>
  <c r="B31"/>
  <c r="B26"/>
  <c r="I29"/>
  <c r="I28"/>
  <c r="I29" i="6"/>
  <c r="I28"/>
  <c r="I23" i="4"/>
  <c r="I22"/>
  <c r="I21"/>
  <c r="I19"/>
  <c r="I18"/>
  <c r="I20" s="1"/>
  <c r="I24" s="1"/>
  <c r="I17"/>
  <c r="E20"/>
  <c r="E24" s="1"/>
  <c r="F20"/>
  <c r="F24" s="1"/>
  <c r="G20"/>
  <c r="G24" s="1"/>
  <c r="H20"/>
  <c r="H24" s="1"/>
  <c r="B20"/>
  <c r="B24" s="1"/>
  <c r="M20"/>
  <c r="M24" s="1"/>
  <c r="L20"/>
  <c r="L24" s="1"/>
  <c r="K20"/>
  <c r="K24" s="1"/>
  <c r="O26" i="3" l="1"/>
  <c r="O31"/>
  <c r="W24" i="6"/>
  <c r="W6" i="7"/>
  <c r="W18" i="8"/>
  <c r="W25" s="1"/>
  <c r="I26" i="3"/>
  <c r="T8" i="7"/>
  <c r="U11" i="8"/>
  <c r="U16" s="1"/>
  <c r="U23" i="6"/>
  <c r="U18" i="8" s="1"/>
  <c r="U25" s="1"/>
  <c r="U19" i="6"/>
  <c r="M18"/>
  <c r="M7" i="8"/>
  <c r="M9" s="1"/>
  <c r="I26" i="6"/>
  <c r="N7" i="8"/>
  <c r="N9" s="1"/>
  <c r="N18" i="6"/>
  <c r="Q7" i="8"/>
  <c r="Q9" s="1"/>
  <c r="Q18" i="6"/>
  <c r="I18"/>
  <c r="O18"/>
  <c r="S23" i="3"/>
  <c r="S24" s="1"/>
  <c r="S19"/>
  <c r="I7" i="7"/>
  <c r="S11" i="8"/>
  <c r="S16" s="1"/>
  <c r="S19" i="6"/>
  <c r="S23"/>
  <c r="R7" i="8"/>
  <c r="R9" s="1"/>
  <c r="R19" i="3"/>
  <c r="R23"/>
  <c r="R24" s="1"/>
  <c r="I7" i="8"/>
  <c r="I9" s="1"/>
  <c r="L7"/>
  <c r="L9" s="1"/>
  <c r="B7"/>
  <c r="B9" s="1"/>
  <c r="O7" i="7"/>
  <c r="O24" i="4"/>
  <c r="I31" i="3"/>
  <c r="I31" i="6"/>
  <c r="I8" i="3"/>
  <c r="I10" s="1"/>
  <c r="I18" s="1"/>
  <c r="I23" s="1"/>
  <c r="I24" s="1"/>
  <c r="I11" i="4"/>
  <c r="I15" s="1"/>
  <c r="I25" i="7"/>
  <c r="O31" i="6"/>
  <c r="O8" i="3"/>
  <c r="O10" s="1"/>
  <c r="O18" s="1"/>
  <c r="O19" s="1"/>
  <c r="O25" i="7"/>
  <c r="G19" i="3"/>
  <c r="G23"/>
  <c r="G24" s="1"/>
  <c r="C23"/>
  <c r="C24" s="1"/>
  <c r="C19"/>
  <c r="E19"/>
  <c r="E23"/>
  <c r="E24" s="1"/>
  <c r="H23"/>
  <c r="H24" s="1"/>
  <c r="H19"/>
  <c r="L23"/>
  <c r="L24" s="1"/>
  <c r="L19"/>
  <c r="M19"/>
  <c r="M23"/>
  <c r="M24" s="1"/>
  <c r="M23" i="6"/>
  <c r="M19"/>
  <c r="M11" i="8"/>
  <c r="M16" s="1"/>
  <c r="C7"/>
  <c r="C9" s="1"/>
  <c r="H23" i="6"/>
  <c r="H19"/>
  <c r="H11" i="8"/>
  <c r="H16" s="1"/>
  <c r="E7"/>
  <c r="E9" s="1"/>
  <c r="F7"/>
  <c r="F9" s="1"/>
  <c r="G23" i="6"/>
  <c r="G11" i="8"/>
  <c r="G16" s="1"/>
  <c r="G19" i="6"/>
  <c r="N23" i="3"/>
  <c r="N24" s="1"/>
  <c r="N19"/>
  <c r="O7" i="8"/>
  <c r="O9" s="1"/>
  <c r="Q23" i="3"/>
  <c r="Q24" s="1"/>
  <c r="Q19"/>
  <c r="B23"/>
  <c r="B24" s="1"/>
  <c r="B19"/>
  <c r="F23"/>
  <c r="F24" s="1"/>
  <c r="F19"/>
  <c r="K19"/>
  <c r="K23"/>
  <c r="K24" s="1"/>
  <c r="L23" i="6"/>
  <c r="L11" i="8"/>
  <c r="L16" s="1"/>
  <c r="L19" i="6"/>
  <c r="K7" i="8"/>
  <c r="K9" s="1"/>
  <c r="B23" i="6"/>
  <c r="B19"/>
  <c r="B11" i="8"/>
  <c r="B16" s="1"/>
  <c r="W8" i="7" l="1"/>
  <c r="AA6"/>
  <c r="O23" i="3"/>
  <c r="O24" s="1"/>
  <c r="I19"/>
  <c r="T13" i="7"/>
  <c r="T27" s="1"/>
  <c r="S6"/>
  <c r="S8" s="1"/>
  <c r="S13" s="1"/>
  <c r="S27" s="1"/>
  <c r="S18" i="8"/>
  <c r="S25" s="1"/>
  <c r="S24" i="6"/>
  <c r="R23"/>
  <c r="R11" i="8"/>
  <c r="R16" s="1"/>
  <c r="R19" i="6"/>
  <c r="I11" i="8"/>
  <c r="I16" s="1"/>
  <c r="I23" i="6"/>
  <c r="I18" i="8" s="1"/>
  <c r="I25" s="1"/>
  <c r="I19" i="6"/>
  <c r="N19"/>
  <c r="N23"/>
  <c r="N11" i="8"/>
  <c r="N16" s="1"/>
  <c r="K19" i="6"/>
  <c r="K23"/>
  <c r="K11" i="8"/>
  <c r="K16" s="1"/>
  <c r="Q11"/>
  <c r="Q16" s="1"/>
  <c r="Q23" i="6"/>
  <c r="Q19"/>
  <c r="B18" i="8"/>
  <c r="B25" s="1"/>
  <c r="B24" i="6"/>
  <c r="B6" i="7"/>
  <c r="B8" s="1"/>
  <c r="B13" s="1"/>
  <c r="B27" s="1"/>
  <c r="B29" s="1"/>
  <c r="C28" s="1"/>
  <c r="O23" i="6"/>
  <c r="O18" i="8" s="1"/>
  <c r="O25" s="1"/>
  <c r="O11"/>
  <c r="O16" s="1"/>
  <c r="O19" i="6"/>
  <c r="G18" i="8"/>
  <c r="G25" s="1"/>
  <c r="G6" i="7"/>
  <c r="G8" s="1"/>
  <c r="G13" s="1"/>
  <c r="G27" s="1"/>
  <c r="C23" i="6"/>
  <c r="C19"/>
  <c r="C11" i="8"/>
  <c r="C16" s="1"/>
  <c r="M18"/>
  <c r="M25" s="1"/>
  <c r="M24" i="6"/>
  <c r="M6" i="7"/>
  <c r="M8" s="1"/>
  <c r="M13" s="1"/>
  <c r="M27" s="1"/>
  <c r="L18" i="8"/>
  <c r="L25" s="1"/>
  <c r="L24" i="6"/>
  <c r="L6" i="7"/>
  <c r="L8" s="1"/>
  <c r="L13" s="1"/>
  <c r="L27" s="1"/>
  <c r="F19" i="6"/>
  <c r="F23"/>
  <c r="F11" i="8"/>
  <c r="F16" s="1"/>
  <c r="E11"/>
  <c r="E16" s="1"/>
  <c r="E23" i="6"/>
  <c r="E19"/>
  <c r="H18" i="8"/>
  <c r="H25" s="1"/>
  <c r="H6" i="7"/>
  <c r="H8" s="1"/>
  <c r="H13" s="1"/>
  <c r="H27" s="1"/>
  <c r="W13" l="1"/>
  <c r="W27" s="1"/>
  <c r="AA8"/>
  <c r="AA13" s="1"/>
  <c r="AA27" s="1"/>
  <c r="R6"/>
  <c r="R8" s="1"/>
  <c r="R13" s="1"/>
  <c r="R27" s="1"/>
  <c r="R18" i="8"/>
  <c r="R25" s="1"/>
  <c r="R24" i="6"/>
  <c r="Q6" i="7"/>
  <c r="Q18" i="8"/>
  <c r="Q25" s="1"/>
  <c r="Q24" i="6"/>
  <c r="E18" i="8"/>
  <c r="E25" s="1"/>
  <c r="E6" i="7"/>
  <c r="K18" i="8"/>
  <c r="K25" s="1"/>
  <c r="K6" i="7"/>
  <c r="K24" i="6"/>
  <c r="F18" i="8"/>
  <c r="F25" s="1"/>
  <c r="F6" i="7"/>
  <c r="F8" s="1"/>
  <c r="F13" s="1"/>
  <c r="F27" s="1"/>
  <c r="C18" i="8"/>
  <c r="C25" s="1"/>
  <c r="C6" i="7"/>
  <c r="C8" s="1"/>
  <c r="C13" s="1"/>
  <c r="C27" s="1"/>
  <c r="C29" s="1"/>
  <c r="E28" s="1"/>
  <c r="C24" i="6"/>
  <c r="N6" i="7"/>
  <c r="N8" s="1"/>
  <c r="N13" s="1"/>
  <c r="N27" s="1"/>
  <c r="N18" i="8"/>
  <c r="N25" s="1"/>
  <c r="N24" i="6"/>
  <c r="Q8" i="7" l="1"/>
  <c r="U6"/>
  <c r="O24" i="6"/>
  <c r="I28" i="7"/>
  <c r="O6"/>
  <c r="K8"/>
  <c r="E8"/>
  <c r="I6"/>
  <c r="Q13" l="1"/>
  <c r="Q27" s="1"/>
  <c r="U8"/>
  <c r="U13" s="1"/>
  <c r="U27" s="1"/>
  <c r="K13"/>
  <c r="K27" s="1"/>
  <c r="O8"/>
  <c r="O13" s="1"/>
  <c r="O27" s="1"/>
  <c r="I8"/>
  <c r="I13" s="1"/>
  <c r="I27" s="1"/>
  <c r="I29" s="1"/>
  <c r="K28" s="1"/>
  <c r="E13"/>
  <c r="E27" s="1"/>
  <c r="E29" s="1"/>
  <c r="F28" s="1"/>
  <c r="F29" s="1"/>
  <c r="G28" s="1"/>
  <c r="G29" s="1"/>
  <c r="H28" s="1"/>
  <c r="H29" s="1"/>
  <c r="O28" l="1"/>
  <c r="O29" s="1"/>
  <c r="Q28" s="1"/>
  <c r="K29"/>
  <c r="L28" s="1"/>
  <c r="L29" s="1"/>
  <c r="M28" s="1"/>
  <c r="M29" s="1"/>
  <c r="N28" s="1"/>
  <c r="N29" s="1"/>
  <c r="Q29" l="1"/>
  <c r="R28" s="1"/>
  <c r="R29" s="1"/>
  <c r="S28" s="1"/>
  <c r="S29" s="1"/>
  <c r="T28" s="1"/>
  <c r="T29" s="1"/>
  <c r="U28"/>
  <c r="U29" s="1"/>
  <c r="W28" s="1"/>
  <c r="W29" l="1"/>
  <c r="X28" s="1"/>
  <c r="X29" s="1"/>
  <c r="Y28" s="1"/>
  <c r="Y29" s="1"/>
  <c r="Z28" s="1"/>
  <c r="Z29" s="1"/>
  <c r="AA28"/>
  <c r="AA29" s="1"/>
  <c r="AC28" s="1"/>
  <c r="AC29" s="1"/>
</calcChain>
</file>

<file path=xl/sharedStrings.xml><?xml version="1.0" encoding="utf-8"?>
<sst xmlns="http://schemas.openxmlformats.org/spreadsheetml/2006/main" count="285" uniqueCount="127">
  <si>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</si>
  <si>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</si>
  <si>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</si>
  <si>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</si>
  <si>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</si>
  <si>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</si>
  <si>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</si>
  <si>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</si>
  <si>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</si>
  <si>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</si>
  <si>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</si>
  <si>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</si>
  <si>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</si>
  <si>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</si>
  <si>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</si>
  <si>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</si>
  <si>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</si>
  <si>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</si>
  <si>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</si>
  <si>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</si>
  <si>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</si>
  <si>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</si>
  <si>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</si>
  <si>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</si>
  <si>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</si>
  <si>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</si>
  <si>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</si>
  <si>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</si>
  <si>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</si>
  <si>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</si>
  <si>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</si>
  <si>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</si>
  <si>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</si>
  <si>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</si>
  <si>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</si>
  <si>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</si>
  <si>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</si>
  <si>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</si>
  <si>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</si>
  <si>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</si>
  <si>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</si>
  <si>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</si>
  <si>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</si>
  <si>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</si>
  <si>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</si>
  <si>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</si>
  <si>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</si>
  <si>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</si>
  <si>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Loans and others</t>
  </si>
  <si>
    <t>Share repurchase</t>
  </si>
  <si>
    <t>Dividend</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</si>
  <si>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</si>
  <si>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</si>
  <si>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</si>
  <si>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</si>
  <si>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</si>
  <si>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</si>
  <si>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</si>
  <si>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</si>
  <si>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</si>
  <si>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</si>
  <si>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</si>
  <si>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</si>
  <si>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</si>
  <si>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</si>
  <si>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</si>
  <si>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</si>
  <si>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Minority interest</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</si>
  <si>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</si>
  <si>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</si>
  <si>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</si>
  <si>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</si>
  <si>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</si>
  <si>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</si>
  <si>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</si>
  <si>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</si>
  <si>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</si>
  <si>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</si>
  <si>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</si>
  <si>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</si>
  <si>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</si>
  <si>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</si>
  <si>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</si>
  <si>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</si>
  <si>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</si>
  <si>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</si>
  <si>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r>
      <t xml:space="preserve">Net Income  </t>
    </r>
    <r>
      <rPr>
        <sz val="10"/>
        <rFont val="Arial"/>
        <family val="2"/>
      </rPr>
      <t>attributable to equity holders of the parent</t>
    </r>
  </si>
  <si>
    <t>Net Income attributable to equity holders of the parent</t>
  </si>
  <si>
    <t xml:space="preserve">Net Income </t>
  </si>
  <si>
    <t>Mainstream 3D software</t>
  </si>
  <si>
    <t xml:space="preserve">General &amp; Administrative </t>
  </si>
  <si>
    <t>The Company uses adjusted 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</si>
  <si>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 xml:space="preserve">*  Financial information reported in accordance with IFRS is specifically indicated as “IFRS”.  Supplemental adjusted IFRS financial information is also presented and excludes the effect of adjusting the carrying value of acquired companies’ deferred revenue, amortization of acquired intangible assets, share-based compensation expenses and other operating income and expense, net. You will find enclosed in this document a reconciliation of the IFRS and adjusted IFRS financial information. See also the Documents de Référence as well as the 2008 financial press releases of the company available at www.3ds.com/investors for a discussion of the benefits and limitations of considering the supplemental financial information.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</si>
  <si>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</si>
  <si>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</si>
  <si>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</si>
  <si>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</si>
  <si>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</si>
  <si>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</si>
  <si>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</si>
  <si>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</si>
  <si>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</si>
  <si>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</si>
  <si>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</si>
  <si>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</si>
  <si>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</si>
  <si>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</si>
  <si>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</si>
  <si>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</si>
  <si>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</si>
  <si>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Exercise of DS Stock Option</t>
  </si>
  <si>
    <t>Q1 2010</t>
  </si>
  <si>
    <t>Sale (purchase) of short term investments, net</t>
  </si>
  <si>
    <t>SolidWorks Licenses (Units) (1)</t>
  </si>
  <si>
    <t xml:space="preserve">(1) SolidWorks seats excluding add-on products </t>
  </si>
  <si>
    <t>Q2 2010</t>
  </si>
  <si>
    <t>Q3 2010</t>
  </si>
  <si>
    <t>Borrowing (repayments) of short-term and long-term debt</t>
  </si>
  <si>
    <t>Depreciation of Property &amp; Equipment</t>
  </si>
  <si>
    <t>Q4 2010</t>
  </si>
  <si>
    <t>FY 2010</t>
  </si>
  <si>
    <t>Addition to property, equipement and intangibles</t>
  </si>
  <si>
    <t>Payments for acquisition of businesses, net of cash acquired</t>
  </si>
  <si>
    <t>Q1 2011</t>
  </si>
  <si>
    <t xml:space="preserve"> + Other adjustments</t>
  </si>
  <si>
    <t>Q2 2011</t>
  </si>
  <si>
    <t>Shareholders' equity</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</si>
</sst>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69">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1" fillId="2"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2">
    <cellStyle name="Normal" xfId="0" builtinId="0"/>
    <cellStyle name="Pourcentag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E5E5E5"/>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D56"/>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A31" sqref="AA31"/>
    </sheetView>
  </sheetViews>
  <sheetFormatPr baseColWidth="10" defaultColWidth="9.140625" defaultRowHeight="12.75"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customWidth="1"/>
    <col min="27" max="27" width="9.140625" style="34"/>
    <col min="28" max="28" width="4.5703125" customWidth="1"/>
  </cols>
  <sheetData>
    <row r="1" spans="1:30" ht="20.25">
      <c r="A1" s="1" t="s">
        <v>58</v>
      </c>
      <c r="B1" s="38"/>
      <c r="C1" s="38"/>
      <c r="D1" s="38"/>
      <c r="E1" s="39"/>
      <c r="F1" s="40"/>
      <c r="G1" s="40"/>
      <c r="H1" s="40"/>
      <c r="I1" s="40"/>
      <c r="J1" s="40"/>
      <c r="K1" s="40"/>
      <c r="L1" s="40"/>
      <c r="M1" s="40"/>
    </row>
    <row r="2" spans="1:30" ht="12.75" customHeight="1">
      <c r="A2" s="2"/>
      <c r="F2" s="42"/>
      <c r="G2" s="42"/>
      <c r="H2" s="42"/>
      <c r="I2" s="41"/>
      <c r="J2" s="41"/>
      <c r="K2" s="41"/>
      <c r="L2" s="42"/>
      <c r="M2" s="42"/>
    </row>
    <row r="3" spans="1:30" ht="12.75" customHeight="1">
      <c r="A3" s="2" t="s">
        <v>44</v>
      </c>
    </row>
    <row r="4" spans="1:30">
      <c r="A4" s="2"/>
    </row>
    <row r="5" spans="1:30">
      <c r="A5" s="3" t="s">
        <v>10</v>
      </c>
      <c r="B5" s="4" t="s">
        <v>2</v>
      </c>
      <c r="C5" s="4" t="s">
        <v>11</v>
      </c>
      <c r="E5" s="4" t="s">
        <v>39</v>
      </c>
      <c r="F5" s="4" t="s">
        <v>38</v>
      </c>
      <c r="G5" s="4" t="s">
        <v>37</v>
      </c>
      <c r="H5" s="4" t="s">
        <v>36</v>
      </c>
      <c r="I5" s="4" t="s">
        <v>12</v>
      </c>
      <c r="K5" s="4" t="s">
        <v>16</v>
      </c>
      <c r="L5" s="4" t="s">
        <v>17</v>
      </c>
      <c r="M5" s="4" t="s">
        <v>18</v>
      </c>
      <c r="N5" s="4" t="s">
        <v>96</v>
      </c>
      <c r="O5" s="4" t="s">
        <v>97</v>
      </c>
      <c r="Q5" s="4" t="s">
        <v>102</v>
      </c>
      <c r="R5" s="4" t="s">
        <v>103</v>
      </c>
      <c r="S5" s="4" t="s">
        <v>106</v>
      </c>
      <c r="T5" s="4" t="s">
        <v>107</v>
      </c>
      <c r="U5" s="4" t="s">
        <v>108</v>
      </c>
      <c r="W5" s="4" t="s">
        <v>111</v>
      </c>
      <c r="X5" s="4" t="s">
        <v>115</v>
      </c>
      <c r="Y5" s="4" t="s">
        <v>116</v>
      </c>
      <c r="Z5" s="4" t="s">
        <v>119</v>
      </c>
      <c r="AA5" s="4" t="s">
        <v>120</v>
      </c>
      <c r="AC5" s="4" t="s">
        <v>123</v>
      </c>
      <c r="AD5" s="4" t="s">
        <v>125</v>
      </c>
    </row>
    <row r="6" spans="1:30" ht="21" customHeight="1">
      <c r="A6" s="2" t="s">
        <v>59</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row>
    <row r="7" spans="1:30">
      <c r="A7" s="2" t="s">
        <v>60</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c r="AD7" s="27">
        <v>278</v>
      </c>
    </row>
    <row r="8" spans="1:30"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c r="AD8" s="28">
        <f>+AD7+AD6</f>
        <v>388.4</v>
      </c>
    </row>
    <row r="9" spans="1:30" s="6" customFormat="1" ht="12.75" customHeight="1">
      <c r="A9" s="6" t="s">
        <v>61</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row>
    <row r="10" spans="1:30" s="5" customFormat="1" ht="12.75" customHeight="1">
      <c r="A10" s="5" t="s">
        <v>62</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c r="AD10" s="25">
        <f>+AD8+AD9</f>
        <v>428.59999999999997</v>
      </c>
    </row>
    <row r="11" spans="1:30" s="6" customFormat="1" ht="18" customHeight="1">
      <c r="A11" s="6" t="s">
        <v>70</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-18.8</v>
      </c>
    </row>
    <row r="12" spans="1:30" s="6" customFormat="1">
      <c r="A12" s="6" t="s">
        <v>64</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c r="AD12" s="20">
        <v>-46.6</v>
      </c>
    </row>
    <row r="13" spans="1:30" s="7" customFormat="1" ht="18" customHeight="1">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c r="AD13" s="29">
        <v>-83.1</v>
      </c>
    </row>
    <row r="14" spans="1:30" s="7" customFormat="1">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c r="AD14" s="29">
        <v>-128</v>
      </c>
    </row>
    <row r="15" spans="1:30" s="7" customFormat="1">
      <c r="A15" s="14" t="s">
        <v>90</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c r="AD15" s="29">
        <v>-35.9</v>
      </c>
    </row>
    <row r="16" spans="1:30" s="7" customFormat="1">
      <c r="A16" s="14" t="s">
        <v>68</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c r="AD16" s="29">
        <v>-20.5</v>
      </c>
    </row>
    <row r="17" spans="1:30" s="7" customFormat="1">
      <c r="A17" s="14" t="s">
        <v>69</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c r="AD17" s="29">
        <v>-2.5</v>
      </c>
    </row>
    <row r="18" spans="1:30" s="5" customFormat="1" ht="13.5" customHeight="1">
      <c r="A18" s="5" t="s">
        <v>20</v>
      </c>
      <c r="B18" s="23">
        <f t="shared" ref="B18:C18" si="4">+SUM(B10:B17)</f>
        <v>228.60000000000011</v>
      </c>
      <c r="C18" s="23">
        <f t="shared" si="4"/>
        <v>237.69999999999996</v>
      </c>
      <c r="D18" s="23"/>
      <c r="E18" s="23">
        <f t="shared" ref="E18:I18" si="5">+SUM(E10:E17)</f>
        <v>49.300000000000061</v>
      </c>
      <c r="F18" s="23">
        <f t="shared" si="5"/>
        <v>57.399999999999963</v>
      </c>
      <c r="G18" s="23">
        <f t="shared" si="5"/>
        <v>50.79999999999994</v>
      </c>
      <c r="H18" s="23">
        <f t="shared" si="5"/>
        <v>106.59999999999998</v>
      </c>
      <c r="I18" s="23">
        <f t="shared" si="5"/>
        <v>264.10000000000025</v>
      </c>
      <c r="J18" s="23"/>
      <c r="K18" s="23">
        <f t="shared" ref="K18:O18" si="6">+SUM(K10:K17)</f>
        <v>72.3</v>
      </c>
      <c r="L18" s="23">
        <f t="shared" si="6"/>
        <v>65.5</v>
      </c>
      <c r="M18" s="23">
        <f t="shared" si="6"/>
        <v>54.499999999999986</v>
      </c>
      <c r="N18" s="23">
        <f t="shared" si="6"/>
        <v>81.599999999999994</v>
      </c>
      <c r="O18" s="23">
        <f t="shared" si="6"/>
        <v>273.90000000000015</v>
      </c>
      <c r="Q18" s="23">
        <f t="shared" ref="Q18:R18" si="7">+SUM(Q10:Q17)</f>
        <v>40.199999999999953</v>
      </c>
      <c r="R18" s="23">
        <f t="shared" si="7"/>
        <v>42.399999999999977</v>
      </c>
      <c r="S18" s="23">
        <f>+SUM(S10:S17)</f>
        <v>56.699999999999982</v>
      </c>
      <c r="T18" s="23">
        <f>+SUM(T10:T17)</f>
        <v>91.699999999999946</v>
      </c>
      <c r="U18" s="23">
        <f t="shared" ref="U18" si="8">+SUM(U10:U17)</f>
        <v>230.99999999999994</v>
      </c>
      <c r="W18" s="23">
        <f t="shared" ref="W18:X18" si="9">+SUM(W10:W17)</f>
        <v>49.499999999999986</v>
      </c>
      <c r="X18" s="23">
        <f t="shared" si="9"/>
        <v>71.999999999999986</v>
      </c>
      <c r="Y18" s="23">
        <f t="shared" ref="Y18:AA18" si="10">+SUM(Y10:Y17)</f>
        <v>75.8</v>
      </c>
      <c r="Z18" s="23">
        <f t="shared" si="10"/>
        <v>124.70000000000002</v>
      </c>
      <c r="AA18" s="23">
        <f t="shared" si="10"/>
        <v>322</v>
      </c>
      <c r="AC18" s="23">
        <f t="shared" ref="AC18" si="11">+SUM(AC10:AC17)</f>
        <v>90.799999999999955</v>
      </c>
      <c r="AD18" s="23">
        <f>+SUM(AD10:AD17)</f>
        <v>93.199999999999903</v>
      </c>
    </row>
    <row r="19" spans="1:30" s="7" customFormat="1">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c r="AD19" s="7">
        <f>+AD18/AD10</f>
        <v>0.21745216985534277</v>
      </c>
    </row>
    <row r="20" spans="1:30" s="5" customFormat="1" ht="18" customHeight="1">
      <c r="A20" s="16" t="s">
        <v>65</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c r="AD20" s="22">
        <v>1.1000000000000001</v>
      </c>
    </row>
    <row r="21" spans="1:30" s="5" customFormat="1" ht="12.75" customHeight="1">
      <c r="A21" s="16" t="s">
        <v>66</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c r="AD21" s="22">
        <v>-30</v>
      </c>
    </row>
    <row r="22" spans="1:30" s="5" customFormat="1" ht="12.75" customHeight="1">
      <c r="A22" s="16" t="s">
        <v>67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row>
    <row r="23" spans="1:30" s="5" customFormat="1" ht="21" customHeight="1" collapsed="1">
      <c r="A23" s="5" t="s">
        <v>85</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c r="AD23" s="23">
        <f>+AD18+SUM(AD20:AD22)</f>
        <v>64.299999999999898</v>
      </c>
    </row>
    <row r="24" spans="1:30" s="11" customFormat="1" ht="21" customHeight="1">
      <c r="A24" s="11" t="s">
        <v>21</v>
      </c>
      <c r="B24" s="32">
        <f>+ROUND(B23/B25,2)</f>
        <v>1.33</v>
      </c>
      <c r="C24" s="32">
        <f>+ROUND(C23/C25,2)</f>
        <v>1.46</v>
      </c>
      <c r="D24" s="33"/>
      <c r="E24" s="43">
        <v>0.28999999999999998</v>
      </c>
      <c r="F24" s="43">
        <v>0.33</v>
      </c>
      <c r="G24" s="43">
        <v>0.28999999999999998</v>
      </c>
      <c r="H24" s="43">
        <v>0.56999999999999995</v>
      </c>
      <c r="I24" s="33">
        <f>SUM(E24:H24)</f>
        <v>1.48</v>
      </c>
      <c r="J24" s="33"/>
      <c r="K24" s="32">
        <f>+ROUND(K23/K25,2)</f>
        <v>0.48</v>
      </c>
      <c r="L24" s="32">
        <f>+ROUND(L23/L25,2)</f>
        <v>0.36</v>
      </c>
      <c r="M24" s="32">
        <f>+ROUND(M23/M25,2)</f>
        <v>0.37</v>
      </c>
      <c r="N24" s="32">
        <f>+ROUND(N23/N25,2)</f>
        <v>0.47</v>
      </c>
      <c r="O24" s="33">
        <f>SUM(K24:N24)</f>
        <v>1.68</v>
      </c>
      <c r="Q24" s="32">
        <f>+ROUND(Q23/Q25,2)</f>
        <v>0.24</v>
      </c>
      <c r="R24" s="32">
        <f>+ROUND(R23/R25,2)</f>
        <v>0.22</v>
      </c>
      <c r="S24" s="32">
        <f>+ROUND(S23/S25,2)</f>
        <v>0.32</v>
      </c>
      <c r="T24" s="32">
        <f>+ROUND(T23/T25,2)</f>
        <v>0.65</v>
      </c>
      <c r="U24" s="33">
        <f>SUM(Q24:T24)</f>
        <v>1.4300000000000002</v>
      </c>
      <c r="W24" s="32">
        <f>+ROUND(W23/W25,2)</f>
        <v>0.32</v>
      </c>
      <c r="X24" s="32">
        <f>+ROUND(X23/X25,2)</f>
        <v>0.4</v>
      </c>
      <c r="Y24" s="32">
        <f>+ROUND(Y23/Y25,2)</f>
        <v>0.46</v>
      </c>
      <c r="Z24" s="32">
        <f>+ROUND(Z23/Z25,2)</f>
        <v>0.64</v>
      </c>
      <c r="AA24" s="33">
        <f>SUM(W24:Z24)</f>
        <v>1.8199999999999998</v>
      </c>
      <c r="AC24" s="32">
        <f>+ROUND(AC23/AC25,2)</f>
        <v>0.51</v>
      </c>
      <c r="AD24" s="32">
        <f>+ROUND(AD23/AD25,2)</f>
        <v>0.52</v>
      </c>
    </row>
    <row r="25" spans="1:30"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row>
    <row r="26" spans="1:30" s="5" customFormat="1" ht="42" customHeight="1">
      <c r="A26" s="5" t="s">
        <v>74</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c r="AC26" s="25">
        <f>+AC27+AC30</f>
        <v>372.20000000000005</v>
      </c>
      <c r="AD26" s="25">
        <f>+AD27+AD30</f>
        <v>388.4</v>
      </c>
    </row>
    <row r="27" spans="1:30" s="6" customFormat="1">
      <c r="A27" s="6" t="s">
        <v>13</v>
      </c>
      <c r="B27" s="20">
        <v>585</v>
      </c>
      <c r="C27" s="20">
        <v>730.5</v>
      </c>
      <c r="D27" s="28"/>
      <c r="E27" s="20">
        <v>185</v>
      </c>
      <c r="F27" s="20">
        <v>190.8</v>
      </c>
      <c r="G27" s="20">
        <v>193.9</v>
      </c>
      <c r="H27" s="20">
        <v>241.3</v>
      </c>
      <c r="I27" s="31">
        <f>+E27+F27+G27+H27</f>
        <v>811</v>
      </c>
      <c r="J27" s="28"/>
      <c r="K27" s="20">
        <v>201.9</v>
      </c>
      <c r="L27" s="20">
        <v>211.6</v>
      </c>
      <c r="M27" s="20">
        <v>208.9</v>
      </c>
      <c r="N27" s="20">
        <v>255.8</v>
      </c>
      <c r="O27" s="31">
        <f>+K27+L27+M27+N27</f>
        <v>878.2</v>
      </c>
      <c r="P27" s="31"/>
      <c r="Q27" s="20">
        <v>200.7</v>
      </c>
      <c r="R27" s="20">
        <v>206.5</v>
      </c>
      <c r="S27" s="20">
        <v>194.7</v>
      </c>
      <c r="T27" s="20">
        <v>237.1</v>
      </c>
      <c r="U27" s="31">
        <f>+Q27+R27+S27+T27</f>
        <v>839</v>
      </c>
      <c r="V27" s="31"/>
      <c r="W27" s="20">
        <v>208.8</v>
      </c>
      <c r="X27" s="20">
        <v>268.39999999999998</v>
      </c>
      <c r="Y27" s="20">
        <v>286.89999999999998</v>
      </c>
      <c r="Z27" s="20">
        <v>335.4</v>
      </c>
      <c r="AA27" s="31">
        <f>+W27+X27+Y27+Z27</f>
        <v>1099.5</v>
      </c>
      <c r="AC27" s="20">
        <v>288.10000000000002</v>
      </c>
      <c r="AD27" s="20">
        <v>307</v>
      </c>
    </row>
    <row r="28" spans="1:30" s="6" customFormat="1" ht="13.5" customHeight="1">
      <c r="A28" s="6" t="s">
        <v>14</v>
      </c>
      <c r="B28" s="20">
        <v>410.2</v>
      </c>
      <c r="C28" s="20">
        <v>447.8</v>
      </c>
      <c r="D28" s="28"/>
      <c r="E28" s="20">
        <v>106.3</v>
      </c>
      <c r="F28" s="20">
        <v>110.9</v>
      </c>
      <c r="G28" s="20">
        <v>116</v>
      </c>
      <c r="H28" s="20">
        <v>145.19999999999999</v>
      </c>
      <c r="I28" s="31">
        <f>+E28+F28+G28+H28</f>
        <v>478.4</v>
      </c>
      <c r="J28" s="28"/>
      <c r="K28" s="20">
        <v>122.4</v>
      </c>
      <c r="L28" s="20">
        <v>126.6</v>
      </c>
      <c r="M28" s="20">
        <v>122.5</v>
      </c>
      <c r="N28" s="20">
        <v>150.69999999999999</v>
      </c>
      <c r="O28" s="31">
        <f>+K28+L28+M28+N28</f>
        <v>522.20000000000005</v>
      </c>
      <c r="P28" s="31"/>
      <c r="Q28" s="20">
        <v>116.5</v>
      </c>
      <c r="R28" s="20">
        <v>117.9</v>
      </c>
      <c r="S28" s="20">
        <v>118.8</v>
      </c>
      <c r="T28" s="20">
        <v>134.30000000000001</v>
      </c>
      <c r="U28" s="31">
        <f>+Q28+R28+S28+T28</f>
        <v>487.5</v>
      </c>
      <c r="V28" s="31"/>
      <c r="W28" s="20">
        <v>120.7</v>
      </c>
      <c r="X28" s="20">
        <v>162.69999999999999</v>
      </c>
      <c r="Y28" s="20">
        <v>171.7</v>
      </c>
      <c r="Z28" s="20">
        <v>199</v>
      </c>
      <c r="AA28" s="31">
        <f>+W28+X28+Y28+Z28</f>
        <v>654.09999999999991</v>
      </c>
      <c r="AC28" s="20">
        <v>176.6</v>
      </c>
      <c r="AD28" s="20">
        <v>183.1</v>
      </c>
    </row>
    <row r="29" spans="1:30" s="6" customFormat="1">
      <c r="A29" s="6" t="s">
        <v>15</v>
      </c>
      <c r="B29" s="20">
        <v>87.3</v>
      </c>
      <c r="C29" s="20">
        <v>128.19999999999999</v>
      </c>
      <c r="D29" s="28"/>
      <c r="E29" s="20">
        <v>38.6</v>
      </c>
      <c r="F29" s="20">
        <v>40.299999999999997</v>
      </c>
      <c r="G29" s="20">
        <v>37.700000000000003</v>
      </c>
      <c r="H29" s="20">
        <v>50.3</v>
      </c>
      <c r="I29" s="31">
        <f>+E29+F29+G29+H29</f>
        <v>166.9</v>
      </c>
      <c r="J29" s="28"/>
      <c r="K29" s="20">
        <v>38.1</v>
      </c>
      <c r="L29" s="20">
        <v>43.3</v>
      </c>
      <c r="M29" s="20">
        <v>43.8</v>
      </c>
      <c r="N29" s="20">
        <v>53.5</v>
      </c>
      <c r="O29" s="31">
        <f>+K29+L29+M29+N29</f>
        <v>178.7</v>
      </c>
      <c r="P29" s="31"/>
      <c r="Q29" s="20">
        <v>34.1</v>
      </c>
      <c r="R29" s="20">
        <v>40.1</v>
      </c>
      <c r="S29" s="20">
        <v>30</v>
      </c>
      <c r="T29" s="20">
        <v>48.6</v>
      </c>
      <c r="U29" s="31">
        <f>+Q29+R29+S29+T29</f>
        <v>152.80000000000001</v>
      </c>
      <c r="V29" s="31"/>
      <c r="W29" s="20">
        <v>36.200000000000003</v>
      </c>
      <c r="X29" s="20">
        <v>47.6</v>
      </c>
      <c r="Y29" s="20">
        <v>51.6</v>
      </c>
      <c r="Z29" s="20">
        <v>67</v>
      </c>
      <c r="AA29" s="31">
        <f>+W29+X29+Y29+Z29</f>
        <v>202.4</v>
      </c>
      <c r="AC29" s="20">
        <v>48</v>
      </c>
      <c r="AD29" s="20">
        <v>55.9</v>
      </c>
    </row>
    <row r="30" spans="1:30" s="6" customFormat="1">
      <c r="A30" s="6" t="s">
        <v>89</v>
      </c>
      <c r="B30" s="20">
        <v>198.6</v>
      </c>
      <c r="C30" s="20">
        <v>232.6</v>
      </c>
      <c r="D30" s="28"/>
      <c r="E30" s="20">
        <v>60.8</v>
      </c>
      <c r="F30" s="20">
        <v>62.5</v>
      </c>
      <c r="G30" s="20">
        <v>62</v>
      </c>
      <c r="H30" s="20">
        <v>67</v>
      </c>
      <c r="I30" s="31">
        <f>+E30+F30+G30+H30</f>
        <v>252.3</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row>
    <row r="31" spans="1:30" s="5" customFormat="1" ht="21" customHeight="1">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c r="AD31" s="25">
        <f>+SUM(AD32:AD34)</f>
        <v>428.6</v>
      </c>
    </row>
    <row r="32" spans="1:30" s="6" customFormat="1" ht="13.5" customHeight="1">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c r="AD32" s="20">
        <v>124.4</v>
      </c>
    </row>
    <row r="33" spans="1:30" s="6" customFormat="1">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c r="AD33" s="20">
        <v>188.4</v>
      </c>
    </row>
    <row r="34" spans="1:30" s="6" customFormat="1">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c r="AD34" s="20">
        <v>115.8</v>
      </c>
    </row>
    <row r="35" spans="1:30"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row>
    <row r="36" spans="1:30" s="6" customFormat="1" ht="21" customHeight="1">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c r="AD36" s="45">
        <v>0.17</v>
      </c>
    </row>
    <row r="37" spans="1:30" s="6" customFormat="1" ht="12.75" customHeight="1">
      <c r="A37" s="16" t="s">
        <v>59</v>
      </c>
      <c r="B37" s="47" t="s">
        <v>78</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c r="AD37" s="48">
        <v>0.36</v>
      </c>
    </row>
    <row r="38" spans="1:30" s="6" customFormat="1" ht="12.75" customHeight="1">
      <c r="A38" s="16" t="s">
        <v>60</v>
      </c>
      <c r="B38" s="47" t="s">
        <v>78</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c r="AD38" s="48">
        <v>0.12</v>
      </c>
    </row>
    <row r="39" spans="1:30"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c r="AD39" s="48">
        <v>0.18</v>
      </c>
    </row>
    <row r="40" spans="1:30" s="6" customFormat="1">
      <c r="A40" s="6" t="s">
        <v>61</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row>
    <row r="41" spans="1:30" s="5" customFormat="1" ht="21" customHeight="1">
      <c r="A41" s="5" t="s">
        <v>74</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row>
    <row r="42" spans="1:30" s="6" customFormat="1">
      <c r="A42" s="6" t="s">
        <v>13</v>
      </c>
      <c r="B42" s="47" t="s">
        <v>78</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c r="AC42" s="48">
        <v>0.35</v>
      </c>
      <c r="AD42" s="48">
        <v>0.2</v>
      </c>
    </row>
    <row r="43" spans="1:30" s="6" customFormat="1" ht="13.5" customHeight="1">
      <c r="A43" s="6" t="s">
        <v>14</v>
      </c>
      <c r="B43" s="47" t="s">
        <v>78</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c r="AC43" s="48">
        <v>0.44</v>
      </c>
      <c r="AD43" s="48">
        <v>0.17</v>
      </c>
    </row>
    <row r="44" spans="1:30" s="6" customFormat="1">
      <c r="A44" s="6" t="s">
        <v>15</v>
      </c>
      <c r="B44" s="47" t="s">
        <v>78</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c r="AC44" s="48">
        <v>0.31</v>
      </c>
      <c r="AD44" s="48">
        <v>0.25</v>
      </c>
    </row>
    <row r="45" spans="1:30" s="6" customFormat="1">
      <c r="A45" s="6" t="s">
        <v>89</v>
      </c>
      <c r="B45" s="47" t="s">
        <v>78</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c r="AC45" s="48">
        <v>0.16</v>
      </c>
      <c r="AD45" s="48">
        <v>0.11</v>
      </c>
    </row>
    <row r="46" spans="1:30"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row>
    <row r="47" spans="1:30" s="6" customFormat="1" ht="13.5" customHeight="1">
      <c r="A47" s="6" t="s">
        <v>3</v>
      </c>
      <c r="B47" s="47" t="s">
        <v>78</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c r="AD47" s="48">
        <v>0.21</v>
      </c>
    </row>
    <row r="48" spans="1:30" s="6" customFormat="1">
      <c r="A48" s="6" t="s">
        <v>4</v>
      </c>
      <c r="B48" s="47" t="s">
        <v>78</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c r="AD48" s="48">
        <v>0.09</v>
      </c>
    </row>
    <row r="49" spans="1:30" s="6" customFormat="1">
      <c r="A49" s="6" t="s">
        <v>5</v>
      </c>
      <c r="B49" s="47" t="s">
        <v>78</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c r="AD49" s="48">
        <v>0.26</v>
      </c>
    </row>
    <row r="50" spans="1:30"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row>
    <row r="51" spans="1:30"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c r="AD51" s="12">
        <v>9286</v>
      </c>
    </row>
    <row r="52" spans="1:30" s="9" customFormat="1" ht="21" customHeight="1">
      <c r="A52" s="56" t="s">
        <v>113</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c r="AD52" s="12">
        <v>11893</v>
      </c>
    </row>
    <row r="53" spans="1:30" s="6" customFormat="1">
      <c r="B53" s="13"/>
      <c r="C53" s="13"/>
      <c r="D53" s="13"/>
      <c r="E53" s="13"/>
      <c r="F53" s="13"/>
      <c r="G53" s="13"/>
      <c r="H53" s="13"/>
      <c r="I53" s="13"/>
      <c r="J53" s="13"/>
      <c r="K53" s="13"/>
      <c r="L53" s="13"/>
      <c r="M53" s="13"/>
      <c r="N53" s="13"/>
      <c r="O53" s="34"/>
      <c r="Q53" s="13"/>
      <c r="R53" s="13"/>
      <c r="S53" s="13"/>
      <c r="T53" s="13"/>
      <c r="U53" s="34"/>
      <c r="W53" s="13"/>
      <c r="X53" s="13"/>
      <c r="Y53" s="13"/>
      <c r="Z53" s="13"/>
      <c r="AA53" s="34"/>
      <c r="AC53" s="13"/>
    </row>
    <row r="54" spans="1:30"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row>
    <row r="55" spans="1:30" s="6" customFormat="1">
      <c r="A55" s="57" t="s">
        <v>114</v>
      </c>
      <c r="B55" s="13"/>
      <c r="C55" s="13"/>
      <c r="D55" s="13"/>
      <c r="E55" s="13"/>
      <c r="F55" s="13"/>
      <c r="G55" s="13"/>
      <c r="H55" s="13"/>
      <c r="I55" s="13"/>
      <c r="J55" s="13"/>
      <c r="K55" s="13"/>
      <c r="L55" s="13"/>
      <c r="M55" s="13"/>
      <c r="O55" s="34"/>
      <c r="Q55" s="13"/>
      <c r="U55" s="34"/>
      <c r="W55" s="13"/>
      <c r="X55" s="13"/>
      <c r="Y55" s="13"/>
      <c r="Z55" s="13"/>
      <c r="AA55" s="34"/>
      <c r="AC55" s="13"/>
    </row>
    <row r="56" spans="1:30" s="6" customFormat="1">
      <c r="B56" s="13"/>
      <c r="C56" s="13"/>
      <c r="D56" s="13"/>
      <c r="E56" s="13"/>
      <c r="F56" s="13"/>
      <c r="G56" s="13"/>
      <c r="H56" s="13"/>
      <c r="I56" s="13"/>
      <c r="J56" s="13"/>
      <c r="K56" s="13"/>
      <c r="L56" s="13"/>
      <c r="M56" s="13"/>
      <c r="O56" s="34"/>
      <c r="Q56" s="13"/>
      <c r="U56" s="34"/>
      <c r="W56" s="13"/>
      <c r="X56" s="13"/>
      <c r="Y56" s="13"/>
      <c r="Z56" s="13"/>
      <c r="AA56" s="34"/>
      <c r="AC56" s="13"/>
    </row>
  </sheetData>
  <phoneticPr fontId="0" type="noConversion"/>
  <printOptions horizontalCentered="1"/>
  <pageMargins left="0.25" right="0.18" top="0.35" bottom="0.38" header="0.22" footer="0.28000000000000003"/>
  <pageSetup paperSize="9" scale="59"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2">
    <pageSetUpPr fitToPage="1"/>
  </sheetPr>
  <dimension ref="A1:AD57"/>
  <sheetViews>
    <sheetView showGridLines="0" view="pageBreakPreview" zoomScale="85" zoomScaleNormal="100" zoomScaleSheetLayoutView="85" workbookViewId="0">
      <pane xSplit="1" ySplit="5" topLeftCell="AB32" activePane="bottomRight" state="frozen"/>
      <selection pane="topRight" activeCell="B1" sqref="B1"/>
      <selection pane="bottomLeft" activeCell="A3" sqref="A3"/>
      <selection pane="bottomRight" activeCell="AD51" sqref="AD51"/>
    </sheetView>
  </sheetViews>
  <sheetFormatPr baseColWidth="10" defaultColWidth="9.140625"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customWidth="1"/>
    <col min="27" max="27" width="9.140625" style="34"/>
    <col min="28" max="28" width="4.5703125" customWidth="1"/>
  </cols>
  <sheetData>
    <row r="1" spans="1:30" ht="20.25">
      <c r="A1" s="1" t="s">
        <v>95</v>
      </c>
    </row>
    <row r="2" spans="1:30" ht="12.75" customHeight="1">
      <c r="A2" s="2"/>
    </row>
    <row r="3" spans="1:30" ht="12.75" customHeight="1">
      <c r="A3" s="2" t="s">
        <v>44</v>
      </c>
    </row>
    <row r="4" spans="1:30">
      <c r="A4" s="2"/>
    </row>
    <row r="5" spans="1:30">
      <c r="A5" s="3" t="s">
        <v>10</v>
      </c>
      <c r="B5" s="4" t="s">
        <v>2</v>
      </c>
      <c r="C5" s="4" t="s">
        <v>11</v>
      </c>
      <c r="E5" s="4" t="s">
        <v>39</v>
      </c>
      <c r="F5" s="4" t="s">
        <v>38</v>
      </c>
      <c r="G5" s="4" t="s">
        <v>37</v>
      </c>
      <c r="H5" s="4" t="s">
        <v>36</v>
      </c>
      <c r="I5" s="4" t="s">
        <v>12</v>
      </c>
      <c r="K5" s="4" t="s">
        <v>16</v>
      </c>
      <c r="L5" s="4" t="s">
        <v>17</v>
      </c>
      <c r="M5" s="4" t="s">
        <v>18</v>
      </c>
      <c r="N5" s="4" t="s">
        <v>96</v>
      </c>
      <c r="O5" s="4" t="s">
        <v>97</v>
      </c>
      <c r="Q5" s="4" t="s">
        <v>102</v>
      </c>
      <c r="R5" s="4" t="s">
        <v>103</v>
      </c>
      <c r="S5" s="4" t="s">
        <v>106</v>
      </c>
      <c r="T5" s="4" t="s">
        <v>107</v>
      </c>
      <c r="U5" s="4" t="s">
        <v>108</v>
      </c>
      <c r="W5" s="4" t="s">
        <v>111</v>
      </c>
      <c r="X5" s="4" t="s">
        <v>115</v>
      </c>
      <c r="Y5" s="4" t="str">
        <f>+'Income Statement IFRS'!Y5</f>
        <v>Q3 2010</v>
      </c>
      <c r="Z5" s="4" t="str">
        <f>+'Income Statement IFRS'!Z5</f>
        <v>Q4 2010</v>
      </c>
      <c r="AA5" s="4" t="str">
        <f>+'Income Statement IFRS'!AA5</f>
        <v>FY 2010</v>
      </c>
      <c r="AC5" s="4" t="str">
        <f>+'Income Statement IFRS'!AC5</f>
        <v>Q1 2011</v>
      </c>
      <c r="AD5" s="4" t="str">
        <f>+'Income Statement IFRS'!AD5</f>
        <v>Q2 2011</v>
      </c>
    </row>
    <row r="6" spans="1:30" ht="21" customHeight="1">
      <c r="A6" s="2" t="s">
        <v>59</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row>
    <row r="7" spans="1:30">
      <c r="A7" s="2" t="s">
        <v>60</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c r="AD7" s="27">
        <v>278</v>
      </c>
    </row>
    <row r="8" spans="1:30"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c r="AD8" s="28">
        <f>+AD7+AD6</f>
        <v>388.4</v>
      </c>
    </row>
    <row r="9" spans="1:30" s="6" customFormat="1" ht="12.75" customHeight="1">
      <c r="A9" s="6" t="s">
        <v>61</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row>
    <row r="10" spans="1:30" s="5" customFormat="1" ht="12.75" customHeight="1">
      <c r="A10" s="5" t="s">
        <v>62</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c r="AD10" s="25">
        <f>+AD8+AD9</f>
        <v>428.59999999999997</v>
      </c>
    </row>
    <row r="11" spans="1:30" s="6" customFormat="1" ht="18" customHeight="1">
      <c r="A11" s="6" t="s">
        <v>63</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-18.7</v>
      </c>
    </row>
    <row r="12" spans="1:30" s="6" customFormat="1">
      <c r="A12" s="6" t="s">
        <v>64</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c r="AC12" s="20">
        <v>-39.200000000000003</v>
      </c>
      <c r="AD12" s="21">
        <v>-46.5</v>
      </c>
    </row>
    <row r="13" spans="1:30" s="7" customFormat="1" ht="18" customHeight="1">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c r="AC13" s="29">
        <v>-75.099999999999994</v>
      </c>
      <c r="AD13" s="29">
        <v>-81.2</v>
      </c>
    </row>
    <row r="14" spans="1:30" s="7" customFormat="1">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c r="AC14" s="29">
        <v>-130.5</v>
      </c>
      <c r="AD14" s="29">
        <v>-127</v>
      </c>
    </row>
    <row r="15" spans="1:30" s="7" customFormat="1">
      <c r="A15" s="14" t="s">
        <v>90</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c r="AC15" s="29">
        <v>-30</v>
      </c>
      <c r="AD15" s="29">
        <v>-35</v>
      </c>
    </row>
    <row r="16" spans="1:30" s="7" customFormat="1" hidden="1" outlineLevel="1">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c r="AC16" s="29"/>
      <c r="AD16" s="29"/>
    </row>
    <row r="17" spans="1:30" s="7" customFormat="1" hidden="1" outlineLevel="1">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c r="AC17" s="29"/>
      <c r="AD17" s="29"/>
    </row>
    <row r="18" spans="1:30" s="5" customFormat="1" ht="13.5" customHeight="1" collapsed="1">
      <c r="A18" s="5" t="s">
        <v>20</v>
      </c>
      <c r="B18" s="23">
        <f t="shared" ref="B18:C18" si="4">+SUM(B10:B17)</f>
        <v>269.89999999999998</v>
      </c>
      <c r="C18" s="23">
        <f t="shared" si="4"/>
        <v>316.2</v>
      </c>
      <c r="D18" s="23"/>
      <c r="E18" s="23">
        <f t="shared" ref="E18:I18" si="5">+SUM(E10:E17)</f>
        <v>65.100000000000051</v>
      </c>
      <c r="F18" s="23">
        <f t="shared" si="5"/>
        <v>72.199999999999932</v>
      </c>
      <c r="G18" s="23">
        <f t="shared" si="5"/>
        <v>67.800000000000011</v>
      </c>
      <c r="H18" s="23">
        <f t="shared" si="5"/>
        <v>129.39999999999998</v>
      </c>
      <c r="I18" s="23">
        <f t="shared" si="5"/>
        <v>334.50000000000028</v>
      </c>
      <c r="J18" s="23"/>
      <c r="K18" s="23">
        <f t="shared" ref="K18:O18" si="6">+SUM(K10:K17)</f>
        <v>70.200000000000017</v>
      </c>
      <c r="L18" s="23">
        <f t="shared" si="6"/>
        <v>81.799999999999983</v>
      </c>
      <c r="M18" s="23">
        <f t="shared" si="6"/>
        <v>75.899999999999949</v>
      </c>
      <c r="N18" s="23">
        <f t="shared" si="6"/>
        <v>114.10000000000004</v>
      </c>
      <c r="O18" s="23">
        <f t="shared" si="6"/>
        <v>342.00000000000023</v>
      </c>
      <c r="Q18" s="23">
        <f t="shared" ref="Q18:R18" si="7">+SUM(Q10:Q17)</f>
        <v>60.399999999999913</v>
      </c>
      <c r="R18" s="23">
        <f t="shared" si="7"/>
        <v>68.100000000000051</v>
      </c>
      <c r="S18" s="23">
        <f>+SUM(S10:S17)</f>
        <v>74.500000000000028</v>
      </c>
      <c r="T18" s="23">
        <f>+SUM(T10:T17)</f>
        <v>110.69999999999996</v>
      </c>
      <c r="U18" s="23">
        <f t="shared" ref="U18" si="8">+SUM(U10:U17)</f>
        <v>313.7000000000001</v>
      </c>
      <c r="W18" s="23">
        <f t="shared" ref="W18:X18" si="9">+SUM(W10:W17)</f>
        <v>69.099999999999937</v>
      </c>
      <c r="X18" s="23">
        <f t="shared" si="9"/>
        <v>109.50000000000004</v>
      </c>
      <c r="Y18" s="23">
        <f t="shared" ref="Y18:AA18" si="10">+SUM(Y10:Y17)</f>
        <v>114.49999999999991</v>
      </c>
      <c r="Z18" s="23">
        <f t="shared" si="10"/>
        <v>158.60000000000002</v>
      </c>
      <c r="AA18" s="23">
        <f t="shared" si="10"/>
        <v>451.69999999999993</v>
      </c>
      <c r="AC18" s="23">
        <f t="shared" ref="AC18:AD18" si="11">+SUM(AC10:AC17)</f>
        <v>116.10000000000002</v>
      </c>
      <c r="AD18" s="23">
        <f t="shared" si="11"/>
        <v>120.19999999999999</v>
      </c>
    </row>
    <row r="19" spans="1:30" s="7" customFormat="1">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c r="AD19" s="7">
        <f>+AD18/AD10</f>
        <v>0.2804479701353243</v>
      </c>
    </row>
    <row r="20" spans="1:30" s="5" customFormat="1" ht="18" customHeight="1">
      <c r="A20" s="16" t="s">
        <v>65</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c r="AD20" s="22">
        <v>-0.6</v>
      </c>
    </row>
    <row r="21" spans="1:30" s="5" customFormat="1" ht="12.75" customHeight="1">
      <c r="A21" s="16" t="s">
        <v>66</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c r="AD21" s="22">
        <v>-39.9</v>
      </c>
    </row>
    <row r="22" spans="1:30" s="5" customFormat="1" ht="12.75" customHeight="1">
      <c r="A22" s="16" t="s">
        <v>67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row>
    <row r="23" spans="1:30" s="5" customFormat="1" ht="21" customHeight="1" collapsed="1">
      <c r="A23" s="5" t="s">
        <v>85</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c r="AD23" s="23">
        <f>+AD18+SUM(AD20:AD22)</f>
        <v>79.699999999999989</v>
      </c>
    </row>
    <row r="24" spans="1:30" s="11" customFormat="1" ht="21" customHeight="1">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c r="AD24" s="32">
        <f>+ROUND(AD23/AD25,2)</f>
        <v>0.64</v>
      </c>
    </row>
    <row r="25" spans="1:30"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row>
    <row r="26" spans="1:30" s="5" customFormat="1" ht="42" customHeight="1">
      <c r="A26" s="5" t="s">
        <v>74</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c r="AC26" s="25">
        <f>+AC27+AC30</f>
        <v>372.6</v>
      </c>
      <c r="AD26" s="25">
        <f>+AD27+AD30</f>
        <v>388.4</v>
      </c>
    </row>
    <row r="27" spans="1:30" s="6" customFormat="1">
      <c r="A27" s="6" t="s">
        <v>13</v>
      </c>
      <c r="B27" s="20">
        <v>593.20000000000005</v>
      </c>
      <c r="C27" s="20">
        <v>746.6</v>
      </c>
      <c r="D27" s="28"/>
      <c r="E27" s="20">
        <v>187.3</v>
      </c>
      <c r="F27" s="20">
        <v>193</v>
      </c>
      <c r="G27" s="20">
        <v>195.8</v>
      </c>
      <c r="H27" s="20">
        <v>249.3</v>
      </c>
      <c r="I27" s="31">
        <f>+E27+F27+G27+H27</f>
        <v>825.40000000000009</v>
      </c>
      <c r="J27" s="28"/>
      <c r="K27" s="20">
        <v>202.4</v>
      </c>
      <c r="L27" s="20">
        <v>211.6</v>
      </c>
      <c r="M27" s="20">
        <v>210.3</v>
      </c>
      <c r="N27" s="20">
        <v>257.3</v>
      </c>
      <c r="O27" s="31">
        <f>+K27+L27+M27+N27</f>
        <v>881.59999999999991</v>
      </c>
      <c r="P27" s="31"/>
      <c r="Q27" s="20">
        <v>201.7</v>
      </c>
      <c r="R27" s="20">
        <v>206.8</v>
      </c>
      <c r="S27" s="20">
        <v>194.8</v>
      </c>
      <c r="T27" s="20">
        <v>237.2</v>
      </c>
      <c r="U27" s="31">
        <f>+Q27+R27+S27+T27</f>
        <v>840.5</v>
      </c>
      <c r="V27" s="31"/>
      <c r="W27" s="20">
        <v>208.9</v>
      </c>
      <c r="X27" s="20">
        <v>274.7</v>
      </c>
      <c r="Y27" s="20">
        <v>292.10000000000002</v>
      </c>
      <c r="Z27" s="20">
        <v>340</v>
      </c>
      <c r="AA27" s="31">
        <f>+W27+X27+Y27+Z27</f>
        <v>1115.7</v>
      </c>
      <c r="AC27" s="20">
        <v>288.5</v>
      </c>
      <c r="AD27" s="20">
        <v>307</v>
      </c>
    </row>
    <row r="28" spans="1:30" s="6" customFormat="1" ht="13.5" customHeight="1">
      <c r="A28" s="6" t="s">
        <v>14</v>
      </c>
      <c r="B28" s="20">
        <v>410.2</v>
      </c>
      <c r="C28" s="20">
        <v>447.9</v>
      </c>
      <c r="D28" s="28"/>
      <c r="E28" s="20">
        <v>106.3</v>
      </c>
      <c r="F28" s="20">
        <v>111.1</v>
      </c>
      <c r="G28" s="20">
        <v>116.9</v>
      </c>
      <c r="H28" s="20">
        <v>152.6</v>
      </c>
      <c r="I28" s="31">
        <f>+E28+F28+G28+H28</f>
        <v>486.9</v>
      </c>
      <c r="J28" s="28"/>
      <c r="K28" s="20">
        <v>122.7</v>
      </c>
      <c r="L28" s="20">
        <v>126.6</v>
      </c>
      <c r="M28" s="20">
        <v>122.5</v>
      </c>
      <c r="N28" s="20">
        <v>150.69999999999999</v>
      </c>
      <c r="O28" s="31">
        <f>+K28+L28+M28+N28</f>
        <v>522.5</v>
      </c>
      <c r="P28" s="31"/>
      <c r="Q28" s="20">
        <v>116.5</v>
      </c>
      <c r="R28" s="20">
        <v>117.9</v>
      </c>
      <c r="S28" s="20">
        <v>118.8</v>
      </c>
      <c r="T28" s="20">
        <v>134.30000000000001</v>
      </c>
      <c r="U28" s="31">
        <f>+Q28+R28+S28+T28</f>
        <v>487.5</v>
      </c>
      <c r="V28" s="31"/>
      <c r="W28" s="20">
        <v>120.7</v>
      </c>
      <c r="X28" s="20">
        <v>168.1</v>
      </c>
      <c r="Y28" s="20">
        <v>175.7</v>
      </c>
      <c r="Z28" s="20">
        <v>202.8</v>
      </c>
      <c r="AA28" s="31">
        <f>+W28+X28+Y28+Z28</f>
        <v>667.3</v>
      </c>
      <c r="AC28" s="20">
        <v>177</v>
      </c>
      <c r="AD28" s="20">
        <v>183.1</v>
      </c>
    </row>
    <row r="29" spans="1:30" s="6" customFormat="1">
      <c r="A29" s="6" t="s">
        <v>15</v>
      </c>
      <c r="B29" s="20">
        <v>87.3</v>
      </c>
      <c r="C29" s="20">
        <v>137.5</v>
      </c>
      <c r="D29" s="28"/>
      <c r="E29" s="20">
        <v>40.9</v>
      </c>
      <c r="F29" s="20">
        <v>42.3</v>
      </c>
      <c r="G29" s="20">
        <v>38.700000000000003</v>
      </c>
      <c r="H29" s="20">
        <v>50.9</v>
      </c>
      <c r="I29" s="31">
        <f>+E29+F29+G29+H29</f>
        <v>172.79999999999998</v>
      </c>
      <c r="J29" s="28"/>
      <c r="K29" s="20">
        <v>38.299999999999997</v>
      </c>
      <c r="L29" s="20">
        <v>43.3</v>
      </c>
      <c r="M29" s="20">
        <v>43.8</v>
      </c>
      <c r="N29" s="20">
        <v>53.7</v>
      </c>
      <c r="O29" s="31">
        <f>+K29+L29+M29+N29</f>
        <v>179.1</v>
      </c>
      <c r="P29" s="31"/>
      <c r="Q29" s="20">
        <v>34.1</v>
      </c>
      <c r="R29" s="20">
        <v>40.1</v>
      </c>
      <c r="S29" s="20">
        <v>30</v>
      </c>
      <c r="T29" s="20">
        <v>48.6</v>
      </c>
      <c r="U29" s="31">
        <f>+Q29+R29+S29+T29</f>
        <v>152.80000000000001</v>
      </c>
      <c r="V29" s="31"/>
      <c r="W29" s="20">
        <v>36.200000000000003</v>
      </c>
      <c r="X29" s="20">
        <v>48.5</v>
      </c>
      <c r="Y29" s="20">
        <v>52.6</v>
      </c>
      <c r="Z29" s="20">
        <v>67.900000000000006</v>
      </c>
      <c r="AA29" s="31">
        <f>+W29+X29+Y29+Z29</f>
        <v>205.20000000000002</v>
      </c>
      <c r="AC29" s="20">
        <v>48</v>
      </c>
      <c r="AD29" s="20">
        <v>55.9</v>
      </c>
    </row>
    <row r="30" spans="1:30" s="6" customFormat="1">
      <c r="A30" s="6" t="s">
        <v>89</v>
      </c>
      <c r="B30" s="20">
        <v>199.5</v>
      </c>
      <c r="C30" s="20">
        <v>236.2</v>
      </c>
      <c r="D30" s="28"/>
      <c r="E30" s="20">
        <v>62.3</v>
      </c>
      <c r="F30" s="20">
        <v>63.4</v>
      </c>
      <c r="G30" s="20">
        <v>62.3</v>
      </c>
      <c r="H30" s="20">
        <v>67</v>
      </c>
      <c r="I30" s="31">
        <f>+E30+F30+G30+H30</f>
        <v>255</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row>
    <row r="31" spans="1:30" s="5" customFormat="1" ht="21" customHeight="1">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c r="AD31" s="25">
        <f>+SUM(AD32:AD34)</f>
        <v>428.6</v>
      </c>
    </row>
    <row r="32" spans="1:30" s="6" customFormat="1" ht="13.5" customHeight="1">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c r="AD32" s="20">
        <v>124.4</v>
      </c>
    </row>
    <row r="33" spans="1:30" s="6" customFormat="1">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c r="AD33" s="20">
        <v>188.4</v>
      </c>
    </row>
    <row r="34" spans="1:30" s="6" customFormat="1">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c r="AD34" s="20">
        <v>115.8</v>
      </c>
    </row>
    <row r="35" spans="1:30"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row>
    <row r="36" spans="1:30" s="6" customFormat="1" ht="21" customHeight="1">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c r="AD36" s="45">
        <v>0.15</v>
      </c>
    </row>
    <row r="37" spans="1:30" s="6" customFormat="1" ht="12.75" customHeight="1">
      <c r="A37" s="16" t="s">
        <v>59</v>
      </c>
      <c r="B37" s="47" t="s">
        <v>78</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c r="AD37" s="48">
        <v>0.36</v>
      </c>
    </row>
    <row r="38" spans="1:30" s="6" customFormat="1" ht="12.75" customHeight="1">
      <c r="A38" s="16" t="s">
        <v>60</v>
      </c>
      <c r="B38" s="47" t="s">
        <v>78</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c r="AD38" s="48">
        <v>0.09</v>
      </c>
    </row>
    <row r="39" spans="1:30"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c r="AD39" s="48">
        <v>0.16</v>
      </c>
    </row>
    <row r="40" spans="1:30" s="6" customFormat="1">
      <c r="A40" s="6" t="s">
        <v>61</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row>
    <row r="41" spans="1:30" s="5" customFormat="1" ht="21" customHeight="1">
      <c r="A41" s="5" t="s">
        <v>74</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row>
    <row r="42" spans="1:30" s="6" customFormat="1">
      <c r="A42" s="6" t="s">
        <v>13</v>
      </c>
      <c r="B42" s="47" t="s">
        <v>78</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c r="AC42" s="48">
        <v>0.36</v>
      </c>
      <c r="AD42" s="48">
        <v>0.17</v>
      </c>
    </row>
    <row r="43" spans="1:30" s="6" customFormat="1" ht="13.5" customHeight="1">
      <c r="A43" s="6" t="s">
        <v>14</v>
      </c>
      <c r="B43" s="47" t="s">
        <v>78</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c r="AC43" s="48">
        <v>0.44</v>
      </c>
      <c r="AD43" s="48">
        <v>0.13</v>
      </c>
    </row>
    <row r="44" spans="1:30" s="6" customFormat="1">
      <c r="A44" s="6" t="s">
        <v>15</v>
      </c>
      <c r="B44" s="47" t="s">
        <v>78</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c r="AC44" s="48">
        <v>0.31</v>
      </c>
      <c r="AD44" s="48">
        <v>0.22</v>
      </c>
    </row>
    <row r="45" spans="1:30" s="6" customFormat="1">
      <c r="A45" s="6" t="s">
        <v>89</v>
      </c>
      <c r="B45" s="47" t="s">
        <v>78</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c r="AC45" s="48">
        <v>0.16</v>
      </c>
      <c r="AD45" s="48">
        <v>0.11</v>
      </c>
    </row>
    <row r="46" spans="1:30"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row>
    <row r="47" spans="1:30"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c r="AD47" s="48">
        <v>0.2</v>
      </c>
    </row>
    <row r="48" spans="1:30"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c r="AD48" s="48">
        <v>0.08</v>
      </c>
    </row>
    <row r="49" spans="1:30"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c r="AD49" s="48">
        <v>0.21</v>
      </c>
    </row>
    <row r="50" spans="1:30"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row>
    <row r="51" spans="1:30"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c r="AD51" s="44">
        <f>+'Income Statement IFRS'!AD51</f>
        <v>9286</v>
      </c>
    </row>
    <row r="52" spans="1:30" s="9" customFormat="1" ht="21" customHeight="1">
      <c r="A52" s="56" t="s">
        <v>113</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c r="AD52" s="44">
        <f>+'Income Statement IFRS'!AD52</f>
        <v>11893</v>
      </c>
    </row>
    <row r="53" spans="1:30" s="6" customFormat="1">
      <c r="B53" s="13"/>
      <c r="C53" s="13"/>
      <c r="D53" s="13"/>
      <c r="E53" s="13"/>
      <c r="F53" s="13"/>
      <c r="G53" s="13"/>
      <c r="H53" s="13"/>
      <c r="I53" s="13"/>
      <c r="J53" s="13"/>
      <c r="K53" s="13"/>
      <c r="L53" s="13"/>
      <c r="M53" s="13"/>
      <c r="N53" s="13"/>
      <c r="O53" s="34"/>
      <c r="U53" s="34"/>
      <c r="AA53" s="34"/>
    </row>
    <row r="54" spans="1:30"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1:30" s="6" customFormat="1" ht="12.75" customHeight="1">
      <c r="A55" s="57" t="s">
        <v>114</v>
      </c>
      <c r="B55" s="13"/>
      <c r="C55" s="13"/>
      <c r="D55" s="13"/>
      <c r="E55" s="13"/>
      <c r="F55" s="13"/>
      <c r="G55" s="13"/>
      <c r="H55" s="13"/>
      <c r="I55" s="13"/>
      <c r="J55" s="13"/>
      <c r="K55" s="13"/>
      <c r="L55" s="13"/>
      <c r="M55" s="13"/>
      <c r="O55" s="34"/>
      <c r="U55" s="34"/>
      <c r="AA55" s="34"/>
    </row>
    <row r="56" spans="1:30" s="6" customFormat="1" ht="49.5" customHeight="1">
      <c r="A56" s="65" t="s">
        <v>92</v>
      </c>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row>
    <row r="57" spans="1:30" s="6" customFormat="1" ht="54.75" customHeight="1">
      <c r="A57" s="66" t="s">
        <v>91</v>
      </c>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row>
  </sheetData>
  <mergeCells count="2">
    <mergeCell ref="A56:AC56"/>
    <mergeCell ref="A57:AC57"/>
  </mergeCells>
  <phoneticPr fontId="0" type="noConversion"/>
  <printOptions horizontalCentered="1"/>
  <pageMargins left="0.25" right="0.18" top="0.3" bottom="0.36" header="0.23" footer="0.35"/>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Sheet3">
    <pageSetUpPr fitToPage="1"/>
  </sheetPr>
  <dimension ref="A1:AD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D25" sqref="AD25"/>
    </sheetView>
  </sheetViews>
  <sheetFormatPr baseColWidth="10" defaultColWidth="9.140625"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customWidth="1"/>
    <col min="28" max="28" width="4.5703125" customWidth="1"/>
  </cols>
  <sheetData>
    <row r="1" spans="1:30" ht="20.25">
      <c r="A1" s="1" t="s">
        <v>101</v>
      </c>
      <c r="B1" s="1"/>
    </row>
    <row r="2" spans="1:30" ht="12.75" customHeight="1">
      <c r="A2" s="2"/>
      <c r="B2" s="2"/>
    </row>
    <row r="3" spans="1:30" ht="12.75" customHeight="1">
      <c r="A3" s="2" t="s">
        <v>43</v>
      </c>
      <c r="B3" s="2"/>
    </row>
    <row r="4" spans="1:30">
      <c r="A4" s="2"/>
      <c r="B4" s="2"/>
    </row>
    <row r="5" spans="1:30">
      <c r="A5" s="3" t="s">
        <v>10</v>
      </c>
      <c r="B5" s="4" t="s">
        <v>2</v>
      </c>
      <c r="C5" s="4" t="s">
        <v>11</v>
      </c>
      <c r="E5" s="4" t="s">
        <v>39</v>
      </c>
      <c r="F5" s="4" t="s">
        <v>38</v>
      </c>
      <c r="G5" s="4" t="s">
        <v>37</v>
      </c>
      <c r="H5" s="4" t="s">
        <v>36</v>
      </c>
      <c r="I5" s="4" t="s">
        <v>12</v>
      </c>
      <c r="K5" s="4" t="s">
        <v>16</v>
      </c>
      <c r="L5" s="4" t="s">
        <v>17</v>
      </c>
      <c r="M5" s="4" t="s">
        <v>18</v>
      </c>
      <c r="N5" s="4" t="s">
        <v>96</v>
      </c>
      <c r="O5" s="4" t="s">
        <v>97</v>
      </c>
      <c r="Q5" s="4" t="s">
        <v>102</v>
      </c>
      <c r="R5" s="4" t="s">
        <v>103</v>
      </c>
      <c r="S5" s="4" t="s">
        <v>106</v>
      </c>
      <c r="T5" s="4" t="s">
        <v>107</v>
      </c>
      <c r="U5" s="4" t="s">
        <v>108</v>
      </c>
      <c r="W5" s="4" t="s">
        <v>111</v>
      </c>
      <c r="X5" s="4" t="s">
        <v>115</v>
      </c>
      <c r="Y5" s="4" t="str">
        <f>+'Income Statement IFRS'!Y5</f>
        <v>Q3 2010</v>
      </c>
      <c r="Z5" s="4" t="str">
        <f>+'Income Statement IFRS'!Z5</f>
        <v>Q4 2010</v>
      </c>
      <c r="AA5" s="4" t="str">
        <f>+'Income Statement IFRS'!AA5</f>
        <v>FY 2010</v>
      </c>
      <c r="AC5" s="4" t="str">
        <f>+'Income Statement IFRS'!AC5</f>
        <v>Q1 2011</v>
      </c>
      <c r="AD5" s="4" t="str">
        <f>+'Income Statement IFRS'!AD5</f>
        <v>Q2 2011</v>
      </c>
    </row>
    <row r="6" spans="1:30" s="5" customFormat="1" ht="21" customHeight="1">
      <c r="A6" s="5" t="s">
        <v>52</v>
      </c>
    </row>
    <row r="7" spans="1:30" s="8" customFormat="1" ht="12.75" customHeight="1">
      <c r="A7" s="19" t="s">
        <v>55</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c r="AD7" s="24">
        <f>+'Income Statement IFRS'!AD10</f>
        <v>428.59999999999997</v>
      </c>
    </row>
    <row r="8" spans="1:30" s="6" customFormat="1" ht="12.75" customHeight="1">
      <c r="A8" s="16" t="s">
        <v>53</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c r="AD8" s="22">
        <v>0</v>
      </c>
    </row>
    <row r="9" spans="1:30" s="6" customFormat="1" ht="12.75" customHeight="1">
      <c r="A9" s="16" t="s">
        <v>98</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c r="AD9" s="24">
        <f>+AD8+AD7</f>
        <v>428.59999999999997</v>
      </c>
    </row>
    <row r="10" spans="1:30" s="8" customFormat="1" ht="21" customHeight="1">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c r="AD10" s="24"/>
    </row>
    <row r="11" spans="1:30" s="6" customFormat="1" ht="12.75" customHeight="1">
      <c r="A11" s="16" t="s">
        <v>56</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c r="AD11" s="24">
        <f>+'Income Statement IFRS'!AD18</f>
        <v>93.199999999999903</v>
      </c>
    </row>
    <row r="12" spans="1:30" s="5" customFormat="1" ht="12.75" customHeight="1">
      <c r="A12" s="16" t="s">
        <v>53</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c r="AD12" s="24">
        <f>+AD8</f>
        <v>0</v>
      </c>
    </row>
    <row r="13" spans="1:30" s="5" customFormat="1" ht="12.75" customHeight="1">
      <c r="A13" s="16" t="s">
        <v>75</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c r="AD13" s="24">
        <f>-'Income Statement IFRS'!AD16</f>
        <v>20.5</v>
      </c>
    </row>
    <row r="14" spans="1:30" s="16" customFormat="1" ht="12.75" customHeight="1">
      <c r="A14" s="16" t="s">
        <v>54</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c r="AD14" s="22">
        <v>4</v>
      </c>
    </row>
    <row r="15" spans="1:30" s="16" customFormat="1" ht="12.75" customHeight="1">
      <c r="A15" s="51" t="s">
        <v>94</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c r="AD15" s="22">
        <v>2.5</v>
      </c>
    </row>
    <row r="16" spans="1:30" s="10" customFormat="1" ht="12.75" customHeight="1">
      <c r="A16" s="16" t="s">
        <v>99</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c r="AD16" s="24">
        <f>SUM(AD11:AD15)</f>
        <v>120.1999999999999</v>
      </c>
    </row>
    <row r="17" spans="1:30" s="6" customFormat="1" ht="21" customHeight="1">
      <c r="A17" s="5" t="s">
        <v>86</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c r="AD17" s="24"/>
    </row>
    <row r="18" spans="1:30" s="5" customFormat="1" ht="12.75" customHeight="1">
      <c r="A18" s="16" t="s">
        <v>57</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c r="AD18" s="24">
        <f>+'Income Statement IFRS'!AD23</f>
        <v>64.299999999999898</v>
      </c>
    </row>
    <row r="19" spans="1:30" ht="12.75" customHeight="1">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c r="AD19" s="24">
        <f>+AD8</f>
        <v>0</v>
      </c>
    </row>
    <row r="20" spans="1:30" ht="12.75" customHeight="1">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AD20" si="9">+AC13</f>
        <v>21.3</v>
      </c>
      <c r="AD20" s="24">
        <f t="shared" si="9"/>
        <v>20.5</v>
      </c>
    </row>
    <row r="21" spans="1:30">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0">+S14</f>
        <v>5.6</v>
      </c>
      <c r="T21" s="24">
        <f t="shared" si="10"/>
        <v>6.1</v>
      </c>
      <c r="U21" s="24">
        <f t="shared" si="10"/>
        <v>24.5</v>
      </c>
      <c r="W21" s="24">
        <f t="shared" ref="W21:X21" si="11">+W14</f>
        <v>4.8</v>
      </c>
      <c r="X21" s="24">
        <f t="shared" si="11"/>
        <v>6.9</v>
      </c>
      <c r="Y21" s="24">
        <f t="shared" ref="Y21:AA21" si="12">+Y14</f>
        <v>5.3</v>
      </c>
      <c r="Z21" s="24">
        <f t="shared" si="12"/>
        <v>3.9</v>
      </c>
      <c r="AA21" s="24">
        <f t="shared" si="12"/>
        <v>20.9</v>
      </c>
      <c r="AC21" s="24">
        <f t="shared" ref="AC21:AD21" si="13">+AC14</f>
        <v>3.8</v>
      </c>
      <c r="AD21" s="24">
        <f t="shared" si="13"/>
        <v>4</v>
      </c>
    </row>
    <row r="22" spans="1:30">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14">+S15</f>
        <v>2.5</v>
      </c>
      <c r="T22" s="24">
        <f t="shared" si="14"/>
        <v>3.4</v>
      </c>
      <c r="U22" s="24">
        <f t="shared" si="14"/>
        <v>15.1</v>
      </c>
      <c r="W22" s="24">
        <f t="shared" ref="W22:X22" si="15">+W15</f>
        <v>5</v>
      </c>
      <c r="X22" s="24">
        <f t="shared" si="15"/>
        <v>6.6</v>
      </c>
      <c r="Y22" s="24">
        <f t="shared" ref="Y22:AA22" si="16">+Y15</f>
        <v>7.3</v>
      </c>
      <c r="Z22" s="24">
        <f t="shared" si="16"/>
        <v>1.9</v>
      </c>
      <c r="AA22" s="24">
        <f t="shared" si="16"/>
        <v>20.799999999999997</v>
      </c>
      <c r="AC22" s="24">
        <f t="shared" ref="AC22:AD22" si="17">+AC15</f>
        <v>-0.2</v>
      </c>
      <c r="AD22" s="24">
        <f t="shared" si="17"/>
        <v>2.5</v>
      </c>
    </row>
    <row r="23" spans="1:30">
      <c r="A23" s="54" t="s">
        <v>124</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c r="AD23" s="22">
        <v>-1.7</v>
      </c>
    </row>
    <row r="24" spans="1:30">
      <c r="A24" s="54" t="s">
        <v>109</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c r="AD24" s="22">
        <v>-9.9</v>
      </c>
    </row>
    <row r="25" spans="1:30">
      <c r="A25" t="s">
        <v>100</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c r="AD25" s="24">
        <f>SUM(AD18:AD24)</f>
        <v>79.699999999999889</v>
      </c>
    </row>
    <row r="29" spans="1:30">
      <c r="N29" s="31"/>
    </row>
  </sheetData>
  <phoneticPr fontId="0" type="noConversion"/>
  <printOptions horizontalCentered="1"/>
  <pageMargins left="0.25" right="0.18" top="1" bottom="1" header="0.5" footer="0.5"/>
  <pageSetup paperSize="9" scale="85"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D27"/>
  <sheetViews>
    <sheetView showGridLines="0" tabSelected="1"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J15" sqref="AJ15"/>
    </sheetView>
  </sheetViews>
  <sheetFormatPr baseColWidth="10" defaultColWidth="9.140625"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customWidth="1"/>
    <col min="28" max="28" width="4.5703125" customWidth="1"/>
  </cols>
  <sheetData>
    <row r="1" spans="1:30" ht="20.25">
      <c r="A1" s="1" t="s">
        <v>40</v>
      </c>
      <c r="B1" s="1"/>
    </row>
    <row r="2" spans="1:30" ht="12.75" customHeight="1">
      <c r="A2" s="2"/>
      <c r="B2" s="2"/>
    </row>
    <row r="3" spans="1:30" ht="12.75" customHeight="1">
      <c r="A3" s="2" t="s">
        <v>43</v>
      </c>
      <c r="B3" s="2"/>
    </row>
    <row r="4" spans="1:30">
      <c r="A4" s="2"/>
      <c r="B4" s="2"/>
    </row>
    <row r="5" spans="1:30">
      <c r="A5" s="3" t="s">
        <v>10</v>
      </c>
      <c r="B5" s="4" t="s">
        <v>2</v>
      </c>
      <c r="C5" s="4" t="s">
        <v>11</v>
      </c>
      <c r="E5" s="4" t="s">
        <v>39</v>
      </c>
      <c r="F5" s="4" t="s">
        <v>38</v>
      </c>
      <c r="G5" s="4" t="s">
        <v>37</v>
      </c>
      <c r="H5" s="4" t="s">
        <v>36</v>
      </c>
      <c r="I5" s="4" t="s">
        <v>12</v>
      </c>
      <c r="K5" s="4" t="s">
        <v>16</v>
      </c>
      <c r="L5" s="4" t="s">
        <v>17</v>
      </c>
      <c r="M5" s="4" t="s">
        <v>18</v>
      </c>
      <c r="N5" s="4" t="s">
        <v>96</v>
      </c>
      <c r="O5" s="4" t="s">
        <v>97</v>
      </c>
      <c r="Q5" s="4" t="s">
        <v>102</v>
      </c>
      <c r="R5" s="4" t="s">
        <v>103</v>
      </c>
      <c r="S5" s="4" t="s">
        <v>106</v>
      </c>
      <c r="T5" s="4" t="s">
        <v>107</v>
      </c>
      <c r="U5" s="4" t="s">
        <v>108</v>
      </c>
      <c r="W5" s="4" t="s">
        <v>111</v>
      </c>
      <c r="X5" s="4" t="s">
        <v>115</v>
      </c>
      <c r="Y5" s="4" t="str">
        <f>+'Income Statement IFRS'!Y5</f>
        <v>Q3 2010</v>
      </c>
      <c r="Z5" s="4" t="str">
        <f>+'Income Statement IFRS'!Z5</f>
        <v>Q4 2010</v>
      </c>
      <c r="AA5" s="4" t="str">
        <f>+'Income Statement IFRS'!AA5</f>
        <v>FY 2010</v>
      </c>
      <c r="AC5" s="4" t="str">
        <f>+'Income Statement IFRS'!AC5</f>
        <v>Q1 2011</v>
      </c>
      <c r="AD5" s="4" t="str">
        <f>+'Income Statement IFRS'!AD5</f>
        <v>Q2 2011</v>
      </c>
    </row>
    <row r="6" spans="1:30" s="5" customFormat="1" ht="21" customHeight="1">
      <c r="A6" s="5" t="s">
        <v>25</v>
      </c>
    </row>
    <row r="7" spans="1:30" s="8" customFormat="1" ht="18" customHeight="1">
      <c r="A7" s="8" t="s">
        <v>84</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c r="AD7" s="20">
        <v>966.2</v>
      </c>
    </row>
    <row r="8" spans="1:30" s="8" customFormat="1" ht="12.75" customHeight="1">
      <c r="A8" s="8" t="s">
        <v>83</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c r="AD8" s="20">
        <v>281.7</v>
      </c>
    </row>
    <row r="9" spans="1:30"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c r="AD9" s="20">
        <v>362.5</v>
      </c>
    </row>
    <row r="10" spans="1:30" s="6" customFormat="1">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c r="AD10" s="20">
        <v>128.80000000000001</v>
      </c>
    </row>
    <row r="11" spans="1:30" s="5" customFormat="1">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c r="AD11" s="25">
        <f>SUM(AD7:AD10)</f>
        <v>1739.2</v>
      </c>
    </row>
    <row r="12" spans="1:30" s="8" customFormat="1" ht="18" customHeight="1">
      <c r="A12" s="53" t="s">
        <v>105</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c r="AD12" s="20">
        <v>69.900000000000006</v>
      </c>
    </row>
    <row r="13" spans="1:30" s="6" customFormat="1">
      <c r="A13" s="6" t="s">
        <v>76</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c r="AD13" s="20">
        <v>1179.2</v>
      </c>
    </row>
    <row r="14" spans="1:30" s="6" customFormat="1">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c r="AD14" s="20">
        <v>99.1</v>
      </c>
    </row>
    <row r="15" spans="1:30"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c r="AD15" s="55">
        <f>SUM(AD11:AD14)</f>
        <v>3087.4</v>
      </c>
    </row>
    <row r="16" spans="1:30" s="5" customFormat="1" ht="42" customHeight="1" thickTop="1">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row>
    <row r="17" spans="1:30" s="16" customFormat="1" ht="18" customHeight="1">
      <c r="A17" s="16" t="s">
        <v>93</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c r="AD17" s="22">
        <v>87.1</v>
      </c>
    </row>
    <row r="18" spans="1:30" s="5" customFormat="1" ht="12.75" customHeight="1">
      <c r="A18" s="16" t="s">
        <v>77</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c r="AD18" s="22">
        <v>460.1</v>
      </c>
    </row>
    <row r="19" spans="1:30" s="5" customFormat="1" ht="12.75" customHeight="1">
      <c r="A19" s="16" t="s">
        <v>30</v>
      </c>
      <c r="B19" s="22">
        <v>223.6</v>
      </c>
      <c r="C19" s="22">
        <v>166.9</v>
      </c>
      <c r="D19" s="34"/>
      <c r="E19" s="22">
        <v>182.1</v>
      </c>
      <c r="F19" s="22">
        <v>193.9</v>
      </c>
      <c r="G19" s="22">
        <v>208.4</v>
      </c>
      <c r="H19" s="22">
        <v>181.3</v>
      </c>
      <c r="I19" s="28">
        <f>+H19</f>
        <v>181.3</v>
      </c>
      <c r="J19" s="34"/>
      <c r="K19" s="22">
        <v>175.5</v>
      </c>
      <c r="L19" s="22">
        <v>187.3</v>
      </c>
      <c r="M19" s="22">
        <v>215.6</v>
      </c>
      <c r="N19" s="22">
        <v>202.2</v>
      </c>
      <c r="O19" s="28">
        <f>+N19</f>
        <v>202.2</v>
      </c>
      <c r="Q19" s="22">
        <v>166.9</v>
      </c>
      <c r="R19" s="22">
        <v>166.5</v>
      </c>
      <c r="S19" s="22">
        <v>181</v>
      </c>
      <c r="T19" s="22">
        <v>174.3</v>
      </c>
      <c r="U19" s="28">
        <f>+T19</f>
        <v>174.3</v>
      </c>
      <c r="W19" s="22">
        <v>192.9</v>
      </c>
      <c r="X19" s="22">
        <v>274.5</v>
      </c>
      <c r="Y19" s="22">
        <v>282.3</v>
      </c>
      <c r="Z19" s="22">
        <v>295</v>
      </c>
      <c r="AA19" s="28">
        <f>+Z19</f>
        <v>295</v>
      </c>
      <c r="AC19" s="22">
        <v>282.7</v>
      </c>
      <c r="AD19" s="22">
        <v>280.89999999999998</v>
      </c>
    </row>
    <row r="20" spans="1:30" s="6" customFormat="1" ht="12.75" customHeight="1">
      <c r="A20" s="5" t="s">
        <v>31</v>
      </c>
      <c r="B20" s="23">
        <f>SUM(B17:B19)</f>
        <v>423.79999999999995</v>
      </c>
      <c r="C20" s="23">
        <f>SUM(C17:C19)</f>
        <v>392.4</v>
      </c>
      <c r="D20" s="28"/>
      <c r="E20" s="23">
        <f>SUM(E17:E19)</f>
        <v>429.2</v>
      </c>
      <c r="F20" s="23">
        <f>SUM(F17:F19)</f>
        <v>441.70000000000005</v>
      </c>
      <c r="G20" s="23">
        <f>SUM(G17:G19)</f>
        <v>441.20000000000005</v>
      </c>
      <c r="H20" s="23">
        <f>SUM(H17:H19)</f>
        <v>437.20000000000005</v>
      </c>
      <c r="I20" s="23">
        <f>SUM(I17:I19)</f>
        <v>437.20000000000005</v>
      </c>
      <c r="J20" s="28"/>
      <c r="K20" s="23">
        <f>SUM(K17:K19)</f>
        <v>443.4</v>
      </c>
      <c r="L20" s="23">
        <f>SUM(L17:L19)</f>
        <v>469.8</v>
      </c>
      <c r="M20" s="23">
        <f>SUM(M17:M19)</f>
        <v>512.29999999999995</v>
      </c>
      <c r="N20" s="23">
        <f>SUM(N17:N19)</f>
        <v>523</v>
      </c>
      <c r="O20" s="23">
        <f>SUM(O17:O19)</f>
        <v>523</v>
      </c>
      <c r="Q20" s="23">
        <f>SUM(Q17:Q19)</f>
        <v>507.29999999999995</v>
      </c>
      <c r="R20" s="23">
        <f>SUM(R17:R19)</f>
        <v>487.1</v>
      </c>
      <c r="S20" s="23">
        <f>SUM(S17:S19)</f>
        <v>480</v>
      </c>
      <c r="T20" s="23">
        <f>SUM(T17:T19)</f>
        <v>485.7</v>
      </c>
      <c r="U20" s="23">
        <f>SUM(U17:U19)</f>
        <v>485.7</v>
      </c>
      <c r="W20" s="23">
        <f>SUM(W17:W19)</f>
        <v>643.9</v>
      </c>
      <c r="X20" s="23">
        <f>SUM(X17:X19)</f>
        <v>806.5</v>
      </c>
      <c r="Y20" s="23">
        <f>SUM(Y17:Y19)</f>
        <v>724</v>
      </c>
      <c r="Z20" s="23">
        <f>SUM(Z17:Z19)</f>
        <v>775.1</v>
      </c>
      <c r="AA20" s="23">
        <f>SUM(AA17:AA19)</f>
        <v>775.1</v>
      </c>
      <c r="AC20" s="23">
        <f>SUM(AC17:AC19)</f>
        <v>807.2</v>
      </c>
      <c r="AD20" s="23">
        <f>SUM(AD17:AD19)</f>
        <v>828.1</v>
      </c>
    </row>
    <row r="21" spans="1:30" s="10" customFormat="1" ht="18" customHeight="1">
      <c r="A21" s="6" t="s">
        <v>32</v>
      </c>
      <c r="B21" s="22">
        <v>0</v>
      </c>
      <c r="C21" s="22">
        <v>200</v>
      </c>
      <c r="D21" s="34"/>
      <c r="E21" s="22">
        <v>200</v>
      </c>
      <c r="F21" s="22">
        <v>200</v>
      </c>
      <c r="G21" s="22">
        <v>200</v>
      </c>
      <c r="H21" s="22">
        <v>200</v>
      </c>
      <c r="I21" s="28">
        <f>+H21</f>
        <v>200</v>
      </c>
      <c r="J21" s="34"/>
      <c r="K21" s="22">
        <v>200</v>
      </c>
      <c r="L21" s="22">
        <v>200</v>
      </c>
      <c r="M21" s="22">
        <v>200</v>
      </c>
      <c r="N21" s="22">
        <v>200.7</v>
      </c>
      <c r="O21" s="28">
        <f>+N21</f>
        <v>200.7</v>
      </c>
      <c r="Q21" s="22">
        <v>200.3</v>
      </c>
      <c r="R21" s="22">
        <v>200.2</v>
      </c>
      <c r="S21" s="22">
        <v>200.2</v>
      </c>
      <c r="T21" s="22">
        <v>200.1</v>
      </c>
      <c r="U21" s="28">
        <f>+T21</f>
        <v>200.1</v>
      </c>
      <c r="W21" s="22">
        <v>200.2</v>
      </c>
      <c r="X21" s="22">
        <v>306.8</v>
      </c>
      <c r="Y21" s="22">
        <v>302.10000000000002</v>
      </c>
      <c r="Z21" s="22">
        <v>293.39999999999998</v>
      </c>
      <c r="AA21" s="28">
        <f>+Z21</f>
        <v>293.39999999999998</v>
      </c>
      <c r="AC21" s="22">
        <v>286.39999999999998</v>
      </c>
      <c r="AD21" s="22">
        <v>274.8</v>
      </c>
    </row>
    <row r="22" spans="1:30" s="10" customFormat="1" ht="12.75" customHeight="1">
      <c r="A22" s="6" t="s">
        <v>33</v>
      </c>
      <c r="B22" s="22">
        <v>49</v>
      </c>
      <c r="C22" s="22">
        <v>137</v>
      </c>
      <c r="D22" s="34"/>
      <c r="E22" s="22">
        <v>121.6</v>
      </c>
      <c r="F22" s="22">
        <v>141.19999999999999</v>
      </c>
      <c r="G22" s="22">
        <v>139.19999999999999</v>
      </c>
      <c r="H22" s="22">
        <v>104.9</v>
      </c>
      <c r="I22" s="28">
        <f>+H22</f>
        <v>104.9</v>
      </c>
      <c r="J22" s="34"/>
      <c r="K22" s="22">
        <v>99.3</v>
      </c>
      <c r="L22" s="22">
        <v>93.6</v>
      </c>
      <c r="M22" s="22">
        <v>95.1</v>
      </c>
      <c r="N22" s="22">
        <v>115.4</v>
      </c>
      <c r="O22" s="28">
        <f>+N22</f>
        <v>115.4</v>
      </c>
      <c r="Q22" s="22">
        <v>127.9</v>
      </c>
      <c r="R22" s="22">
        <v>124.1</v>
      </c>
      <c r="S22" s="22">
        <v>122.4</v>
      </c>
      <c r="T22" s="22">
        <v>165.1</v>
      </c>
      <c r="U22" s="28">
        <f>+T22</f>
        <v>165.1</v>
      </c>
      <c r="W22" s="22">
        <v>169.6</v>
      </c>
      <c r="X22" s="22">
        <v>233.1</v>
      </c>
      <c r="Y22" s="22">
        <v>238.1</v>
      </c>
      <c r="Z22" s="22">
        <v>211.5</v>
      </c>
      <c r="AA22" s="28">
        <f>+Z22</f>
        <v>211.5</v>
      </c>
      <c r="AC22" s="22">
        <v>192.6</v>
      </c>
      <c r="AD22" s="22">
        <v>200.4</v>
      </c>
    </row>
    <row r="23" spans="1:30" s="6" customFormat="1" ht="12.75" customHeight="1">
      <c r="A23" s="6" t="s">
        <v>126</v>
      </c>
      <c r="B23" s="20">
        <v>885.9</v>
      </c>
      <c r="C23" s="20">
        <v>1013.3</v>
      </c>
      <c r="D23" s="31"/>
      <c r="E23" s="20">
        <v>1050.0999999999999</v>
      </c>
      <c r="F23" s="20">
        <v>1056</v>
      </c>
      <c r="G23" s="20">
        <v>1066</v>
      </c>
      <c r="H23" s="20">
        <v>1116.9000000000001</v>
      </c>
      <c r="I23" s="28">
        <f>+H23</f>
        <v>1116.9000000000001</v>
      </c>
      <c r="J23" s="31"/>
      <c r="K23" s="20">
        <v>1089.5999999999999</v>
      </c>
      <c r="L23" s="20">
        <v>1107.0999999999999</v>
      </c>
      <c r="M23" s="20">
        <v>1248.7</v>
      </c>
      <c r="N23" s="20">
        <v>1302.9000000000001</v>
      </c>
      <c r="O23" s="28">
        <f>+N23</f>
        <v>1302.9000000000001</v>
      </c>
      <c r="Q23" s="20">
        <v>1386.3</v>
      </c>
      <c r="R23" s="20">
        <v>1312.2</v>
      </c>
      <c r="S23" s="20">
        <f>1332.2+1.1</f>
        <v>1333.3</v>
      </c>
      <c r="T23" s="20">
        <f>1447.7+1.1</f>
        <v>1448.8</v>
      </c>
      <c r="U23" s="28">
        <f>+T23</f>
        <v>1448.8</v>
      </c>
      <c r="W23" s="20">
        <f>1556.7+0.9</f>
        <v>1557.6000000000001</v>
      </c>
      <c r="X23" s="20">
        <f>1665.2+1</f>
        <v>1666.2</v>
      </c>
      <c r="Y23" s="20">
        <f>1621.5+1</f>
        <v>1622.5</v>
      </c>
      <c r="Z23" s="20">
        <f>1790.8+1</f>
        <v>1791.8</v>
      </c>
      <c r="AA23" s="28">
        <f>+Z23</f>
        <v>1791.8</v>
      </c>
      <c r="AC23" s="20">
        <f>1817.9+1</f>
        <v>1818.9</v>
      </c>
      <c r="AD23" s="20">
        <f>1783.2+0.9</f>
        <v>1784.1000000000001</v>
      </c>
    </row>
    <row r="24" spans="1:30" s="5" customFormat="1" ht="20.100000000000001" customHeight="1" thickBot="1">
      <c r="A24" s="5" t="s">
        <v>8</v>
      </c>
      <c r="B24" s="55">
        <f>SUM(B20:B23)</f>
        <v>1358.6999999999998</v>
      </c>
      <c r="C24" s="55">
        <f>SUM(C20:C23)</f>
        <v>1742.6999999999998</v>
      </c>
      <c r="D24" s="25"/>
      <c r="E24" s="55">
        <f>SUM(E20:E23)</f>
        <v>1800.9</v>
      </c>
      <c r="F24" s="55">
        <f>SUM(F20:F23)</f>
        <v>1838.9</v>
      </c>
      <c r="G24" s="55">
        <f>SUM(G20:G23)</f>
        <v>1846.4</v>
      </c>
      <c r="H24" s="55">
        <f>SUM(H20:H23)</f>
        <v>1859</v>
      </c>
      <c r="I24" s="55">
        <f>SUM(I20:I23)</f>
        <v>1859</v>
      </c>
      <c r="J24" s="25"/>
      <c r="K24" s="55">
        <f>SUM(K20:K23)</f>
        <v>1832.2999999999997</v>
      </c>
      <c r="L24" s="55">
        <f>SUM(L20:L23)</f>
        <v>1870.5</v>
      </c>
      <c r="M24" s="55">
        <f>SUM(M20:M23)</f>
        <v>2056.1</v>
      </c>
      <c r="N24" s="55">
        <f>SUM(N20:N23)</f>
        <v>2142</v>
      </c>
      <c r="O24" s="55">
        <f>SUM(O20:O23)</f>
        <v>2142</v>
      </c>
      <c r="Q24" s="55">
        <f>SUM(Q20:Q23)</f>
        <v>2221.7999999999997</v>
      </c>
      <c r="R24" s="55">
        <f>SUM(R20:R23)</f>
        <v>2123.6</v>
      </c>
      <c r="S24" s="55">
        <f>SUM(S20:S23)</f>
        <v>2135.9</v>
      </c>
      <c r="T24" s="55">
        <f>SUM(T20:T23)</f>
        <v>2299.6999999999998</v>
      </c>
      <c r="U24" s="55">
        <f>SUM(U20:U23)</f>
        <v>2299.6999999999998</v>
      </c>
      <c r="W24" s="55">
        <f>SUM(W20:W23)</f>
        <v>2571.3000000000002</v>
      </c>
      <c r="X24" s="55">
        <f>SUM(X20:X23)</f>
        <v>3012.6</v>
      </c>
      <c r="Y24" s="55">
        <f>SUM(Y20:Y23)</f>
        <v>2886.7</v>
      </c>
      <c r="Z24" s="55">
        <f>SUM(Z20:Z23)</f>
        <v>3071.8</v>
      </c>
      <c r="AA24" s="55">
        <f>SUM(AA20:AA23)</f>
        <v>3071.8</v>
      </c>
      <c r="AC24" s="55">
        <f>SUM(AC20:AC23)</f>
        <v>3105.1</v>
      </c>
      <c r="AD24" s="55">
        <f>SUM(AD20:AD23)</f>
        <v>3087.4000000000005</v>
      </c>
    </row>
    <row r="25" spans="1:30" ht="13.5" thickTop="1">
      <c r="B25" s="24"/>
    </row>
    <row r="26" spans="1:30">
      <c r="B26" s="24"/>
    </row>
    <row r="27" spans="1:30">
      <c r="B27" s="24"/>
    </row>
  </sheetData>
  <phoneticPr fontId="0" type="noConversion"/>
  <printOptions horizontalCentered="1"/>
  <pageMargins left="0.25" right="0.18" top="1" bottom="1" header="0.5" footer="0.5"/>
  <pageSetup paperSize="9" scale="89" orientation="landscape" r:id="rId1"/>
  <headerFooter alignWithMargins="0"/>
</worksheet>
</file>

<file path=xl/worksheets/sheet5.xml><?xml version="1.0" encoding="utf-8"?>
<worksheet xmlns="http://schemas.openxmlformats.org/spreadsheetml/2006/main" xmlns:r="http://schemas.openxmlformats.org/officeDocument/2006/relationships">
  <sheetPr codeName="Sheet5">
    <pageSetUpPr fitToPage="1"/>
  </sheetPr>
  <dimension ref="A1:AD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D29" sqref="AD29"/>
    </sheetView>
  </sheetViews>
  <sheetFormatPr baseColWidth="10" defaultColWidth="9.140625"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customWidth="1"/>
    <col min="28" max="28" width="4.5703125" customWidth="1"/>
  </cols>
  <sheetData>
    <row r="1" spans="1:30" ht="20.25">
      <c r="A1" s="1" t="s">
        <v>42</v>
      </c>
      <c r="B1" s="1"/>
    </row>
    <row r="2" spans="1:30" ht="12.75" customHeight="1">
      <c r="A2" s="2"/>
      <c r="B2" s="2"/>
    </row>
    <row r="3" spans="1:30" ht="12.75" customHeight="1">
      <c r="A3" s="2" t="s">
        <v>43</v>
      </c>
      <c r="B3" s="2"/>
    </row>
    <row r="4" spans="1:30">
      <c r="A4" s="2"/>
      <c r="B4" s="2"/>
    </row>
    <row r="5" spans="1:30">
      <c r="A5" s="3" t="s">
        <v>10</v>
      </c>
      <c r="B5" s="4" t="s">
        <v>2</v>
      </c>
      <c r="C5" s="4" t="s">
        <v>11</v>
      </c>
      <c r="E5" s="4" t="s">
        <v>39</v>
      </c>
      <c r="F5" s="4" t="s">
        <v>38</v>
      </c>
      <c r="G5" s="4" t="s">
        <v>37</v>
      </c>
      <c r="H5" s="4" t="s">
        <v>36</v>
      </c>
      <c r="I5" s="4" t="s">
        <v>12</v>
      </c>
      <c r="K5" s="4" t="s">
        <v>16</v>
      </c>
      <c r="L5" s="4" t="s">
        <v>17</v>
      </c>
      <c r="M5" s="4" t="s">
        <v>18</v>
      </c>
      <c r="N5" s="4" t="s">
        <v>96</v>
      </c>
      <c r="O5" s="4" t="s">
        <v>97</v>
      </c>
      <c r="Q5" s="4" t="s">
        <v>102</v>
      </c>
      <c r="R5" s="4" t="s">
        <v>103</v>
      </c>
      <c r="S5" s="4" t="s">
        <v>106</v>
      </c>
      <c r="T5" s="4" t="s">
        <v>107</v>
      </c>
      <c r="U5" s="4" t="s">
        <v>108</v>
      </c>
      <c r="W5" s="4" t="s">
        <v>111</v>
      </c>
      <c r="X5" s="4" t="s">
        <v>115</v>
      </c>
      <c r="Y5" s="4" t="str">
        <f>+'Income Statement IFRS'!Y5</f>
        <v>Q3 2010</v>
      </c>
      <c r="Z5" s="4" t="str">
        <f>+'Income Statement IFRS'!Z5</f>
        <v>Q4 2010</v>
      </c>
      <c r="AA5" s="4" t="str">
        <f>+'Income Statement IFRS'!AA5</f>
        <v>FY 2010</v>
      </c>
      <c r="AC5" s="4" t="str">
        <f>+'Income Statement IFRS'!AC5</f>
        <v>Q1 2011</v>
      </c>
      <c r="AD5" s="4" t="str">
        <f>+'Income Statement IFRS'!AD5</f>
        <v>Q2 2011</v>
      </c>
    </row>
    <row r="6" spans="1:30" s="5" customFormat="1" ht="21" customHeight="1">
      <c r="A6" s="16" t="s">
        <v>87</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c r="AD6" s="24">
        <f>+'Income Statement IFRS'!AD23</f>
        <v>64.299999999999898</v>
      </c>
    </row>
    <row r="7" spans="1:30" s="5" customFormat="1" ht="12.75" customHeight="1">
      <c r="A7" s="16" t="s">
        <v>67</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c r="AD7" s="24">
        <f>-'Income Statement IFRS'!AD22</f>
        <v>0</v>
      </c>
    </row>
    <row r="8" spans="1:30" s="5" customFormat="1" ht="12.75" customHeight="1">
      <c r="A8" s="16" t="s">
        <v>88</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c r="AD8" s="24">
        <f>SUM(AD6:AD7)</f>
        <v>64.299999999999898</v>
      </c>
    </row>
    <row r="9" spans="1:30" s="8" customFormat="1" ht="12.75" customHeight="1">
      <c r="A9" s="53" t="s">
        <v>118</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c r="AD9" s="20">
        <v>6</v>
      </c>
    </row>
    <row r="10" spans="1:30" s="6" customFormat="1" ht="12.75" customHeight="1">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c r="AD10" s="20">
        <v>21.5</v>
      </c>
    </row>
    <row r="11" spans="1:30" s="6" customFormat="1" ht="12.75" customHeight="1">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c r="AD11" s="20">
        <v>0</v>
      </c>
    </row>
    <row r="12" spans="1:30" s="5" customFormat="1" ht="12.75" customHeight="1">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c r="AD12" s="22">
        <v>55.8</v>
      </c>
    </row>
    <row r="13" spans="1:30" s="8" customFormat="1" ht="12.75" customHeight="1">
      <c r="A13" s="11" t="s">
        <v>71</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c r="AD13" s="23">
        <f>SUM(AD8:AD12)</f>
        <v>147.59999999999991</v>
      </c>
    </row>
    <row r="14" spans="1:30" s="6" customFormat="1" ht="21" customHeight="1">
      <c r="A14" s="52" t="s">
        <v>121</v>
      </c>
      <c r="B14" s="67">
        <v>-372.6</v>
      </c>
      <c r="C14" s="67">
        <v>-286.7</v>
      </c>
      <c r="D14" s="58"/>
      <c r="E14" s="67">
        <v>-6.7</v>
      </c>
      <c r="F14" s="67">
        <v>-53.3</v>
      </c>
      <c r="G14" s="67">
        <v>-30.3</v>
      </c>
      <c r="H14" s="67">
        <v>-15.7</v>
      </c>
      <c r="I14" s="68">
        <f>+SUM(E14:H14)</f>
        <v>-106</v>
      </c>
      <c r="J14" s="58"/>
      <c r="K14" s="67">
        <v>-10.3</v>
      </c>
      <c r="L14" s="67">
        <v>-14.3</v>
      </c>
      <c r="M14" s="67">
        <v>-42</v>
      </c>
      <c r="N14" s="67">
        <v>-16</v>
      </c>
      <c r="O14" s="68">
        <f>+SUM(K14:N14)</f>
        <v>-82.6</v>
      </c>
      <c r="P14" s="59"/>
      <c r="Q14" s="67">
        <v>-6.4</v>
      </c>
      <c r="R14" s="67">
        <v>-10.4</v>
      </c>
      <c r="S14" s="67">
        <v>-1.6</v>
      </c>
      <c r="T14" s="67">
        <v>-4.3</v>
      </c>
      <c r="U14" s="68">
        <f>+SUM(Q14:T14)</f>
        <v>-22.700000000000003</v>
      </c>
      <c r="V14" s="59"/>
      <c r="W14" s="60">
        <v>-8.6</v>
      </c>
      <c r="X14" s="60">
        <v>-11.5</v>
      </c>
      <c r="Y14" s="60">
        <v>-8.6</v>
      </c>
      <c r="Z14" s="60">
        <v>-8.5</v>
      </c>
      <c r="AA14" s="63">
        <f>+SUM(W14:Z14)</f>
        <v>-37.200000000000003</v>
      </c>
      <c r="AB14" s="64"/>
      <c r="AC14" s="60">
        <v>-9.1999999999999993</v>
      </c>
      <c r="AD14" s="60">
        <v>-13.1</v>
      </c>
    </row>
    <row r="15" spans="1:30" s="6" customFormat="1" ht="12.75" customHeight="1">
      <c r="A15" s="52" t="s">
        <v>122</v>
      </c>
      <c r="B15" s="67"/>
      <c r="C15" s="67"/>
      <c r="D15" s="58"/>
      <c r="E15" s="67"/>
      <c r="F15" s="67"/>
      <c r="G15" s="67"/>
      <c r="H15" s="67"/>
      <c r="I15" s="68"/>
      <c r="J15" s="58"/>
      <c r="K15" s="67"/>
      <c r="L15" s="67"/>
      <c r="M15" s="67"/>
      <c r="N15" s="67"/>
      <c r="O15" s="68"/>
      <c r="P15" s="59"/>
      <c r="Q15" s="67"/>
      <c r="R15" s="67"/>
      <c r="S15" s="67"/>
      <c r="T15" s="67"/>
      <c r="U15" s="68"/>
      <c r="V15" s="59"/>
      <c r="W15" s="61">
        <v>-321.2</v>
      </c>
      <c r="X15" s="61">
        <v>-143.6</v>
      </c>
      <c r="Y15" s="61">
        <v>-0.9</v>
      </c>
      <c r="Z15" s="61">
        <v>3.2</v>
      </c>
      <c r="AA15" s="62">
        <f>+SUM(W15:Z15)</f>
        <v>-462.49999999999994</v>
      </c>
      <c r="AC15" s="60">
        <v>-29.5</v>
      </c>
      <c r="AD15" s="60">
        <v>0</v>
      </c>
    </row>
    <row r="16" spans="1:30" s="5" customFormat="1" ht="12.75" customHeight="1">
      <c r="A16" s="52" t="s">
        <v>104</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c r="AD16" s="22">
        <v>0</v>
      </c>
    </row>
    <row r="17" spans="1:30" s="5" customFormat="1" ht="12.75" customHeight="1">
      <c r="A17" s="52" t="s">
        <v>112</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c r="AD17" s="22">
        <v>41.3</v>
      </c>
    </row>
    <row r="18" spans="1:30" s="5" customFormat="1" ht="12.75" customHeight="1">
      <c r="A18" s="16" t="s">
        <v>48</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c r="AD18" s="22">
        <v>0.6</v>
      </c>
    </row>
    <row r="19" spans="1:30" s="16" customFormat="1" ht="12.75" customHeight="1">
      <c r="A19" s="5" t="s">
        <v>72</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c r="AD19" s="23">
        <f>SUM(AD14:AD18)</f>
        <v>28.799999999999997</v>
      </c>
    </row>
    <row r="20" spans="1:30" s="5" customFormat="1" ht="21" customHeight="1">
      <c r="A20" s="52" t="s">
        <v>117</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c r="AD20" s="22">
        <v>-12.8</v>
      </c>
    </row>
    <row r="21" spans="1:30" s="6" customFormat="1" ht="12.75" customHeight="1">
      <c r="A21" s="16" t="s">
        <v>49</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c r="AD21" s="22">
        <v>-61.2</v>
      </c>
    </row>
    <row r="22" spans="1:30" s="10" customFormat="1" ht="12.75" customHeight="1">
      <c r="A22" s="52" t="s">
        <v>110</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c r="AD22" s="22">
        <v>98.9</v>
      </c>
    </row>
    <row r="23" spans="1:30" s="10" customFormat="1" ht="12.75" customHeight="1">
      <c r="A23" s="16" t="s">
        <v>50</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c r="AD23" s="22">
        <v>-65.8</v>
      </c>
    </row>
    <row r="24" spans="1:30" s="6" customFormat="1" ht="12.75" customHeight="1">
      <c r="A24" s="16" t="s">
        <v>51</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c r="AD24" s="22">
        <v>0</v>
      </c>
    </row>
    <row r="25" spans="1:30" s="5" customFormat="1" ht="12.75" customHeight="1">
      <c r="A25" s="5" t="s">
        <v>73</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c r="AD25" s="25">
        <f>SUM(AD20:AD24)</f>
        <v>-40.899999999999991</v>
      </c>
    </row>
    <row r="26" spans="1:30" ht="21" customHeight="1">
      <c r="A26" t="s">
        <v>81</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c r="AD26" s="21">
        <v>-6.1</v>
      </c>
    </row>
    <row r="27" spans="1:30" ht="12.75" customHeight="1">
      <c r="A27" t="s">
        <v>82</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c r="AD27" s="26">
        <f>+AD26+AD25+AD19+AD13</f>
        <v>129.39999999999992</v>
      </c>
    </row>
    <row r="28" spans="1:30">
      <c r="A28" t="s">
        <v>80</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c r="AD28" s="37">
        <f>+AC29</f>
        <v>836.79999999999973</v>
      </c>
    </row>
    <row r="29" spans="1:30" s="3" customFormat="1">
      <c r="A29" s="3" t="s">
        <v>79</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c r="AD29" s="25">
        <f>+AD28+AD27</f>
        <v>966.19999999999959</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Sheet'!Zone_d_impression</vt:lpstr>
      <vt:lpstr>'Cash Flow'!Zone_d_impression</vt:lpstr>
      <vt:lpstr>'Income Statement IFRS'!Zone_d_impression</vt:lpstr>
      <vt:lpstr>'Income Statement non-IFRS'!Zone_d_impression</vt:lpstr>
      <vt:lpstr>'Reconciliation non-Adjusted'!Zone_d_impression</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Augustin.BOUZOUD</cp:lastModifiedBy>
  <cp:lastPrinted>2011-04-01T14:10:09Z</cp:lastPrinted>
  <dcterms:created xsi:type="dcterms:W3CDTF">2004-04-28T10:31:38Z</dcterms:created>
  <dcterms:modified xsi:type="dcterms:W3CDTF">2011-07-28T08:51:52Z</dcterms:modified>
</cp:coreProperties>
</file>