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Sheet'!$A$1:$AG$28</definedName>
    <definedName name="_xlnm.Print_Area" localSheetId="4">'Cash Flow'!$A$1:$AG$30</definedName>
    <definedName name="_xlnm.Print_Area" localSheetId="0">'Income Statement IFRS'!$A$1:$AG$57</definedName>
    <definedName name="_xlnm.Print_Area" localSheetId="1">'Income Statement non-IFRS'!$A$1:$AG$57</definedName>
    <definedName name="_xlnm.Print_Area" localSheetId="2">'Reconciliation non-Adjusted'!$A$1:$AG$26</definedName>
  </definedNames>
  <calcPr calcId="125725"/>
</workbook>
</file>

<file path=xl/calcChain.xml><?xml version="1.0" encoding="utf-8"?>
<calcChain xmlns="http://schemas.openxmlformats.org/spreadsheetml/2006/main">
  <c r="AG19" i="4"/>
  <c r="AF20"/>
  <c r="AG20" s="1"/>
  <c r="AE20"/>
  <c r="AD20"/>
  <c r="AC20"/>
  <c r="AA19"/>
  <c r="Z20"/>
  <c r="Y20"/>
  <c r="X20"/>
  <c r="U19"/>
  <c r="O19"/>
  <c r="I19"/>
  <c r="AG28" i="7"/>
  <c r="AG26"/>
  <c r="AG24"/>
  <c r="AG23"/>
  <c r="AG22"/>
  <c r="AG21"/>
  <c r="AG20"/>
  <c r="AG18"/>
  <c r="AG17"/>
  <c r="AG16"/>
  <c r="AG15"/>
  <c r="AG14"/>
  <c r="AG12"/>
  <c r="AG11"/>
  <c r="AG10"/>
  <c r="AG9"/>
  <c r="AG5"/>
  <c r="AF28"/>
  <c r="AF25"/>
  <c r="AF19"/>
  <c r="AF7"/>
  <c r="AG7" s="1"/>
  <c r="AF6"/>
  <c r="AG6" s="1"/>
  <c r="AF5"/>
  <c r="AF24" i="4"/>
  <c r="AG24" s="1"/>
  <c r="AG23"/>
  <c r="AG22"/>
  <c r="AG18"/>
  <c r="AG17"/>
  <c r="AG14"/>
  <c r="AG13"/>
  <c r="AG12"/>
  <c r="AG10"/>
  <c r="AG9"/>
  <c r="AG8"/>
  <c r="AG7"/>
  <c r="AG5"/>
  <c r="AF21"/>
  <c r="AF15"/>
  <c r="AF11"/>
  <c r="AF5"/>
  <c r="AG24" i="8"/>
  <c r="AG23"/>
  <c r="AG20"/>
  <c r="AG18"/>
  <c r="AG15"/>
  <c r="AG22" s="1"/>
  <c r="AG14"/>
  <c r="AG21" s="1"/>
  <c r="AG13"/>
  <c r="AG11"/>
  <c r="AG9"/>
  <c r="AG8"/>
  <c r="AG12" s="1"/>
  <c r="AG7"/>
  <c r="AG5"/>
  <c r="AF22"/>
  <c r="AF21"/>
  <c r="AF19"/>
  <c r="AF18"/>
  <c r="AF16"/>
  <c r="AF13"/>
  <c r="AF20" s="1"/>
  <c r="AF12"/>
  <c r="AF11"/>
  <c r="AF9"/>
  <c r="AF7"/>
  <c r="AF5"/>
  <c r="AF26" i="3"/>
  <c r="AG52"/>
  <c r="AG34"/>
  <c r="AG33"/>
  <c r="AG32"/>
  <c r="AG31" s="1"/>
  <c r="AG30"/>
  <c r="AG29"/>
  <c r="AG28"/>
  <c r="AG27"/>
  <c r="AG26" s="1"/>
  <c r="AG22"/>
  <c r="AG21"/>
  <c r="AG20"/>
  <c r="AG17"/>
  <c r="AG16"/>
  <c r="AG15"/>
  <c r="AG14"/>
  <c r="AG13"/>
  <c r="AG12"/>
  <c r="AG11"/>
  <c r="AG9"/>
  <c r="AG7"/>
  <c r="AG8" s="1"/>
  <c r="AG10" s="1"/>
  <c r="AG18" s="1"/>
  <c r="AG6"/>
  <c r="AG5"/>
  <c r="AF52"/>
  <c r="AF51"/>
  <c r="AG51" s="1"/>
  <c r="AF31"/>
  <c r="AF8"/>
  <c r="AF10" s="1"/>
  <c r="AF18" s="1"/>
  <c r="AF5"/>
  <c r="AG21" i="4" l="1"/>
  <c r="AG25" i="7"/>
  <c r="AG19"/>
  <c r="AF8"/>
  <c r="AG25" i="4"/>
  <c r="AF25"/>
  <c r="AG11"/>
  <c r="AG15" s="1"/>
  <c r="AG16" i="8"/>
  <c r="AF25"/>
  <c r="AG19"/>
  <c r="AG25" s="1"/>
  <c r="AF23" i="3"/>
  <c r="AF24" s="1"/>
  <c r="AF19"/>
  <c r="AG23"/>
  <c r="AG24" s="1"/>
  <c r="AG19"/>
  <c r="AF31" i="6"/>
  <c r="AF26"/>
  <c r="AF10"/>
  <c r="AF18" s="1"/>
  <c r="AF23" s="1"/>
  <c r="AF24" s="1"/>
  <c r="AG24" s="1"/>
  <c r="AF8"/>
  <c r="AG52"/>
  <c r="AG51"/>
  <c r="AG34"/>
  <c r="AG33"/>
  <c r="AG32"/>
  <c r="AG31" s="1"/>
  <c r="AG30"/>
  <c r="AG29"/>
  <c r="AG28"/>
  <c r="AG27"/>
  <c r="AG26" s="1"/>
  <c r="AG22"/>
  <c r="AG21"/>
  <c r="AG20"/>
  <c r="AG17"/>
  <c r="AG16"/>
  <c r="AG15"/>
  <c r="AG14"/>
  <c r="AG13"/>
  <c r="AG12"/>
  <c r="AG11"/>
  <c r="AG9"/>
  <c r="AG7"/>
  <c r="AG8" s="1"/>
  <c r="AG6"/>
  <c r="AF13" i="7" l="1"/>
  <c r="AF27" s="1"/>
  <c r="AF29" s="1"/>
  <c r="AG8"/>
  <c r="AG13" s="1"/>
  <c r="AG27" s="1"/>
  <c r="AG29" s="1"/>
  <c r="AG10" i="6"/>
  <c r="AG18" s="1"/>
  <c r="AG19" s="1"/>
  <c r="AF19"/>
  <c r="AE28" i="7"/>
  <c r="AE25"/>
  <c r="AE19"/>
  <c r="AE7"/>
  <c r="AE6"/>
  <c r="AE8" s="1"/>
  <c r="AE13" s="1"/>
  <c r="AE5"/>
  <c r="AE24" i="4"/>
  <c r="AE21"/>
  <c r="AG23" i="6" l="1"/>
  <c r="AE27" i="7"/>
  <c r="AE29" s="1"/>
  <c r="AE25" i="4"/>
  <c r="AE11"/>
  <c r="AE15" s="1"/>
  <c r="AE5"/>
  <c r="AE23" i="8"/>
  <c r="AE22" l="1"/>
  <c r="AE21"/>
  <c r="AE19"/>
  <c r="AE18"/>
  <c r="AE13"/>
  <c r="AE20" s="1"/>
  <c r="AE12"/>
  <c r="AE11"/>
  <c r="AE7"/>
  <c r="AE9" s="1"/>
  <c r="AE5"/>
  <c r="AE52" i="3"/>
  <c r="AE51"/>
  <c r="AE31"/>
  <c r="AE26"/>
  <c r="AE8"/>
  <c r="AE10" s="1"/>
  <c r="AE18" s="1"/>
  <c r="AE5"/>
  <c r="AE16" i="8" l="1"/>
  <c r="AE25"/>
  <c r="AE19" i="3"/>
  <c r="AE23"/>
  <c r="AE24" s="1"/>
  <c r="AE31" i="6" l="1"/>
  <c r="AE26"/>
  <c r="AE8"/>
  <c r="AE10" s="1"/>
  <c r="AE18" s="1"/>
  <c r="AE23" s="1"/>
  <c r="AE24" s="1"/>
  <c r="AD24" i="4"/>
  <c r="AA31" i="6"/>
  <c r="AD26"/>
  <c r="AD25" i="7"/>
  <c r="AD19"/>
  <c r="AD7"/>
  <c r="AD5"/>
  <c r="AD11" i="4"/>
  <c r="AE19" i="6" l="1"/>
  <c r="AD21" i="4" l="1"/>
  <c r="AD25" s="1"/>
  <c r="AD15"/>
  <c r="AD5"/>
  <c r="AD22" i="8"/>
  <c r="AD21"/>
  <c r="AD19"/>
  <c r="AD13"/>
  <c r="AD20" s="1"/>
  <c r="AD12"/>
  <c r="AD5"/>
  <c r="AD52" i="3" l="1"/>
  <c r="AD51"/>
  <c r="AD31"/>
  <c r="AD26"/>
  <c r="AD8"/>
  <c r="AD10" s="1"/>
  <c r="AD18" s="1"/>
  <c r="AD5"/>
  <c r="AD23" l="1"/>
  <c r="AD24" s="1"/>
  <c r="AD19"/>
  <c r="AD31" i="6" l="1"/>
  <c r="AD8"/>
  <c r="AD10" s="1"/>
  <c r="AD7" i="8" s="1"/>
  <c r="AD9" s="1"/>
  <c r="AD18" i="6" l="1"/>
  <c r="AA15" i="7"/>
  <c r="AC24" i="4"/>
  <c r="AC22" i="8"/>
  <c r="AC21"/>
  <c r="AC19"/>
  <c r="AC18"/>
  <c r="AC13"/>
  <c r="AC20" s="1"/>
  <c r="AC12"/>
  <c r="AC11"/>
  <c r="AC7"/>
  <c r="AC9" s="1"/>
  <c r="AD19" i="6" l="1"/>
  <c r="AD11" i="8"/>
  <c r="AD16" s="1"/>
  <c r="AD23" i="6"/>
  <c r="AC25" i="8"/>
  <c r="AC16"/>
  <c r="AC52" i="3"/>
  <c r="AC51"/>
  <c r="Z24" i="4"/>
  <c r="AD24" i="6" l="1"/>
  <c r="AD6" i="7"/>
  <c r="AD8" s="1"/>
  <c r="AD13" s="1"/>
  <c r="AD27" s="1"/>
  <c r="AD18" i="8"/>
  <c r="AD25" s="1"/>
  <c r="AC25" i="7"/>
  <c r="AC19"/>
  <c r="AC7"/>
  <c r="AC5"/>
  <c r="AC5" i="4"/>
  <c r="AC5" i="8"/>
  <c r="AC5" i="3"/>
  <c r="AC31" i="6"/>
  <c r="AC26"/>
  <c r="AC8"/>
  <c r="AC10" s="1"/>
  <c r="AC18" s="1"/>
  <c r="AC31" i="3"/>
  <c r="AC26"/>
  <c r="AC10"/>
  <c r="AC18" s="1"/>
  <c r="AC8"/>
  <c r="AC21" i="4"/>
  <c r="AC25" s="1"/>
  <c r="AC11"/>
  <c r="AC15" s="1"/>
  <c r="A21" i="8"/>
  <c r="A20"/>
  <c r="A19"/>
  <c r="AC23" i="6" l="1"/>
  <c r="AC19"/>
  <c r="AC19" i="3"/>
  <c r="AC23"/>
  <c r="AC24" s="1"/>
  <c r="AA5" i="7"/>
  <c r="AA26"/>
  <c r="AA24"/>
  <c r="AA23"/>
  <c r="AA22"/>
  <c r="AA21"/>
  <c r="AA20"/>
  <c r="AA18"/>
  <c r="AA17"/>
  <c r="AA16"/>
  <c r="AA14"/>
  <c r="AA12"/>
  <c r="AA11"/>
  <c r="AA10"/>
  <c r="AA9"/>
  <c r="Z5"/>
  <c r="Y5"/>
  <c r="Z25"/>
  <c r="Z19"/>
  <c r="Z7"/>
  <c r="AA5" i="4"/>
  <c r="AA24"/>
  <c r="AA23"/>
  <c r="AA22"/>
  <c r="AA20"/>
  <c r="AA18"/>
  <c r="AA17"/>
  <c r="AA14"/>
  <c r="AA13"/>
  <c r="AA12"/>
  <c r="AA10"/>
  <c r="AA9"/>
  <c r="AA8"/>
  <c r="AA7"/>
  <c r="Z5"/>
  <c r="Y5"/>
  <c r="Z21"/>
  <c r="Z25" s="1"/>
  <c r="Z15"/>
  <c r="Z11"/>
  <c r="AA5" i="8"/>
  <c r="AA23"/>
  <c r="AA24"/>
  <c r="AA15"/>
  <c r="AA22" s="1"/>
  <c r="AA14"/>
  <c r="AA21" s="1"/>
  <c r="AA8"/>
  <c r="AA19" s="1"/>
  <c r="Z5"/>
  <c r="Y5"/>
  <c r="Z22"/>
  <c r="Z21"/>
  <c r="Z19"/>
  <c r="Z13"/>
  <c r="Z20" s="1"/>
  <c r="Z12"/>
  <c r="AA5" i="3"/>
  <c r="Z5"/>
  <c r="Y5"/>
  <c r="AA34"/>
  <c r="AA33"/>
  <c r="AA32"/>
  <c r="AA31" s="1"/>
  <c r="AA30"/>
  <c r="AA29"/>
  <c r="AA28"/>
  <c r="AA27"/>
  <c r="AA26" s="1"/>
  <c r="AA22"/>
  <c r="AA21"/>
  <c r="AA20"/>
  <c r="AA17"/>
  <c r="AA16"/>
  <c r="AA15"/>
  <c r="AA14"/>
  <c r="AA13"/>
  <c r="AA12"/>
  <c r="AA11"/>
  <c r="AA9"/>
  <c r="AA7"/>
  <c r="AA6"/>
  <c r="Z52"/>
  <c r="Z51"/>
  <c r="AA51" s="1"/>
  <c r="Z31"/>
  <c r="Z26"/>
  <c r="Z8"/>
  <c r="Z10" s="1"/>
  <c r="Z18" s="1"/>
  <c r="AA51" i="6"/>
  <c r="AA34"/>
  <c r="AA33"/>
  <c r="AA32"/>
  <c r="AA30"/>
  <c r="AA29"/>
  <c r="AA28"/>
  <c r="AA27"/>
  <c r="AA26" s="1"/>
  <c r="AA22"/>
  <c r="AA21"/>
  <c r="AA20"/>
  <c r="AA17"/>
  <c r="AA16"/>
  <c r="AA13" i="8" s="1"/>
  <c r="AA20" s="1"/>
  <c r="AA15" i="6"/>
  <c r="AA14"/>
  <c r="AA13"/>
  <c r="AA12"/>
  <c r="AA11"/>
  <c r="AA9"/>
  <c r="AA7"/>
  <c r="AA6"/>
  <c r="Z31"/>
  <c r="Z26"/>
  <c r="Z8"/>
  <c r="Z10" s="1"/>
  <c r="Y52" i="3"/>
  <c r="Y51"/>
  <c r="Y24" i="4"/>
  <c r="Y25" i="7"/>
  <c r="Y19"/>
  <c r="Y7"/>
  <c r="Y21" i="4"/>
  <c r="Y25" s="1"/>
  <c r="Y11"/>
  <c r="Y15" s="1"/>
  <c r="Y22" i="8"/>
  <c r="Y21"/>
  <c r="Y19"/>
  <c r="Y13"/>
  <c r="Y20" s="1"/>
  <c r="Y12"/>
  <c r="Y31" i="3"/>
  <c r="Y26"/>
  <c r="Y8"/>
  <c r="Y10" s="1"/>
  <c r="Y18" s="1"/>
  <c r="Y31" i="6"/>
  <c r="Y26"/>
  <c r="Y8"/>
  <c r="Y10" s="1"/>
  <c r="X24" i="4"/>
  <c r="AA11" l="1"/>
  <c r="AA15" s="1"/>
  <c r="AA21"/>
  <c r="AA25" s="1"/>
  <c r="AA19" i="7"/>
  <c r="AC24" i="6"/>
  <c r="AC6" i="7"/>
  <c r="AC8" s="1"/>
  <c r="AC13" s="1"/>
  <c r="AC27" s="1"/>
  <c r="AA52" i="3"/>
  <c r="AA25" i="7"/>
  <c r="Z18" i="6"/>
  <c r="Z11" i="8" s="1"/>
  <c r="Z16" s="1"/>
  <c r="Z7"/>
  <c r="Z9" s="1"/>
  <c r="AA8" i="6"/>
  <c r="AA10" s="1"/>
  <c r="AA8" i="3"/>
  <c r="AA10" s="1"/>
  <c r="AA18" s="1"/>
  <c r="AA12" i="8"/>
  <c r="Z23" i="6"/>
  <c r="Z19"/>
  <c r="Z19" i="3"/>
  <c r="Z23"/>
  <c r="Z24" s="1"/>
  <c r="Y18" i="6"/>
  <c r="Y7" i="8"/>
  <c r="Y9" s="1"/>
  <c r="Y19" i="3"/>
  <c r="Y23"/>
  <c r="Y24" s="1"/>
  <c r="X52" i="6"/>
  <c r="X51"/>
  <c r="W51"/>
  <c r="AA23" i="3" l="1"/>
  <c r="AA24" s="1"/>
  <c r="AA19"/>
  <c r="Z24" i="6"/>
  <c r="AA24" s="1"/>
  <c r="Z18" i="8"/>
  <c r="Z25" s="1"/>
  <c r="Z6" i="7"/>
  <c r="Z8" s="1"/>
  <c r="Z13" s="1"/>
  <c r="Z27" s="1"/>
  <c r="AA18" i="6"/>
  <c r="AA7" i="8"/>
  <c r="AA9" s="1"/>
  <c r="Y19" i="6"/>
  <c r="Y11" i="8"/>
  <c r="Y16" s="1"/>
  <c r="Y23" i="6"/>
  <c r="X25" i="7"/>
  <c r="X19"/>
  <c r="X7"/>
  <c r="X21" i="4"/>
  <c r="X25" s="1"/>
  <c r="X11"/>
  <c r="X15" s="1"/>
  <c r="X22" i="8"/>
  <c r="X21"/>
  <c r="X19"/>
  <c r="X13"/>
  <c r="X20" s="1"/>
  <c r="X12"/>
  <c r="X31" i="3"/>
  <c r="X26"/>
  <c r="X8"/>
  <c r="X10" s="1"/>
  <c r="X18" s="1"/>
  <c r="X31" i="6"/>
  <c r="X26"/>
  <c r="X8"/>
  <c r="X10" s="1"/>
  <c r="W52"/>
  <c r="AA52" s="1"/>
  <c r="W24" i="4"/>
  <c r="AA11" i="8" l="1"/>
  <c r="AA16" s="1"/>
  <c r="AA23" i="6"/>
  <c r="AA18" i="8" s="1"/>
  <c r="AA25" s="1"/>
  <c r="AA19" i="6"/>
  <c r="Y24"/>
  <c r="Y6" i="7"/>
  <c r="Y8" s="1"/>
  <c r="Y13" s="1"/>
  <c r="Y27" s="1"/>
  <c r="Y18" i="8"/>
  <c r="Y25" s="1"/>
  <c r="X19" i="3"/>
  <c r="X23"/>
  <c r="X24" s="1"/>
  <c r="X7" i="8"/>
  <c r="X9" s="1"/>
  <c r="X18" i="6"/>
  <c r="W25" i="7"/>
  <c r="W19"/>
  <c r="W7"/>
  <c r="AA7" s="1"/>
  <c r="W21" i="4"/>
  <c r="W25" s="1"/>
  <c r="W11"/>
  <c r="W15" s="1"/>
  <c r="W22" i="8"/>
  <c r="W21"/>
  <c r="W19"/>
  <c r="W13"/>
  <c r="W20" s="1"/>
  <c r="W12"/>
  <c r="W31" i="3"/>
  <c r="W26"/>
  <c r="W8"/>
  <c r="W10" s="1"/>
  <c r="W18" s="1"/>
  <c r="W31" i="6"/>
  <c r="W26"/>
  <c r="W8"/>
  <c r="W10" s="1"/>
  <c r="T24" i="4"/>
  <c r="U26" i="7"/>
  <c r="U24"/>
  <c r="U23"/>
  <c r="U22"/>
  <c r="U21"/>
  <c r="U20"/>
  <c r="U25" s="1"/>
  <c r="U18"/>
  <c r="U17"/>
  <c r="U16"/>
  <c r="U14"/>
  <c r="U19" s="1"/>
  <c r="U12"/>
  <c r="U11"/>
  <c r="U10"/>
  <c r="U9"/>
  <c r="T25"/>
  <c r="T19"/>
  <c r="T7"/>
  <c r="U24" i="4"/>
  <c r="U23"/>
  <c r="U22"/>
  <c r="U20"/>
  <c r="U18"/>
  <c r="U17"/>
  <c r="U14"/>
  <c r="U13"/>
  <c r="U12"/>
  <c r="U10"/>
  <c r="U9"/>
  <c r="U8"/>
  <c r="U7"/>
  <c r="U11" s="1"/>
  <c r="U15" s="1"/>
  <c r="T21"/>
  <c r="T11"/>
  <c r="T15" s="1"/>
  <c r="I24" i="6"/>
  <c r="U23" i="8"/>
  <c r="U24"/>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4" i="4"/>
  <c r="U21" l="1"/>
  <c r="U25" s="1"/>
  <c r="T16" i="8"/>
  <c r="U31" i="3"/>
  <c r="X19" i="6"/>
  <c r="X11" i="8"/>
  <c r="X16" s="1"/>
  <c r="X23" i="6"/>
  <c r="W19" i="3"/>
  <c r="W23"/>
  <c r="W24" s="1"/>
  <c r="W7" i="8"/>
  <c r="W9" s="1"/>
  <c r="W18" i="6"/>
  <c r="U26" i="3"/>
  <c r="T25" i="4"/>
  <c r="U8" i="3"/>
  <c r="U10" s="1"/>
  <c r="U18" s="1"/>
  <c r="U19" s="1"/>
  <c r="U8" i="6"/>
  <c r="U10" s="1"/>
  <c r="T7" i="8"/>
  <c r="T9" s="1"/>
  <c r="U12"/>
  <c r="T19" i="6"/>
  <c r="T23"/>
  <c r="T23" i="3"/>
  <c r="T24" s="1"/>
  <c r="T19"/>
  <c r="U23"/>
  <c r="U24" s="1"/>
  <c r="S25" i="7"/>
  <c r="S19"/>
  <c r="S7"/>
  <c r="S25" i="4"/>
  <c r="S21"/>
  <c r="S11"/>
  <c r="S15" s="1"/>
  <c r="S22" i="8"/>
  <c r="S21"/>
  <c r="S19"/>
  <c r="S13"/>
  <c r="S20" s="1"/>
  <c r="S12"/>
  <c r="S31" i="3"/>
  <c r="S26"/>
  <c r="S8"/>
  <c r="S10" s="1"/>
  <c r="S18" s="1"/>
  <c r="S31" i="6"/>
  <c r="S26"/>
  <c r="S8"/>
  <c r="S10" s="1"/>
  <c r="X24" l="1"/>
  <c r="X6" i="7"/>
  <c r="X8" s="1"/>
  <c r="X13" s="1"/>
  <c r="X27" s="1"/>
  <c r="X18" i="8"/>
  <c r="X25" s="1"/>
  <c r="W19" i="6"/>
  <c r="W11" i="8"/>
  <c r="W16" s="1"/>
  <c r="W23" i="6"/>
  <c r="U18"/>
  <c r="U7" i="8"/>
  <c r="U9" s="1"/>
  <c r="T24" i="6"/>
  <c r="U24" s="1"/>
  <c r="T18" i="8"/>
  <c r="T25" s="1"/>
  <c r="T6" i="7"/>
  <c r="S7" i="8"/>
  <c r="S9" s="1"/>
  <c r="S18" i="6"/>
  <c r="R25" i="7"/>
  <c r="R19"/>
  <c r="R7"/>
  <c r="R21" i="4"/>
  <c r="R25" s="1"/>
  <c r="R11"/>
  <c r="R15" s="1"/>
  <c r="R22" i="8"/>
  <c r="R21"/>
  <c r="R19"/>
  <c r="R13"/>
  <c r="R20" s="1"/>
  <c r="R12"/>
  <c r="R31" i="3"/>
  <c r="R26"/>
  <c r="R8"/>
  <c r="R10" s="1"/>
  <c r="R18" s="1"/>
  <c r="R52" i="6"/>
  <c r="R51"/>
  <c r="R31"/>
  <c r="R26"/>
  <c r="R8"/>
  <c r="R10" s="1"/>
  <c r="R18" s="1"/>
  <c r="Q25" i="7"/>
  <c r="Q19"/>
  <c r="Q7"/>
  <c r="U7" s="1"/>
  <c r="Q21" i="4"/>
  <c r="Q25" s="1"/>
  <c r="Q11"/>
  <c r="Q15" s="1"/>
  <c r="Q19" i="8"/>
  <c r="Q13"/>
  <c r="Q20" s="1"/>
  <c r="Q21"/>
  <c r="Q22"/>
  <c r="Q12"/>
  <c r="Q31" i="3"/>
  <c r="Q26"/>
  <c r="Q8"/>
  <c r="Q10" s="1"/>
  <c r="Q18" s="1"/>
  <c r="Q52" i="6"/>
  <c r="Q51"/>
  <c r="Q31"/>
  <c r="Q26"/>
  <c r="Q8"/>
  <c r="Q10"/>
  <c r="N25" i="7"/>
  <c r="N19"/>
  <c r="N7"/>
  <c r="O26"/>
  <c r="O20"/>
  <c r="O21"/>
  <c r="O22"/>
  <c r="O23"/>
  <c r="O24"/>
  <c r="O14"/>
  <c r="O16"/>
  <c r="O17"/>
  <c r="O18"/>
  <c r="O19"/>
  <c r="O9"/>
  <c r="O10"/>
  <c r="O12"/>
  <c r="N21" i="4"/>
  <c r="N25" s="1"/>
  <c r="N11"/>
  <c r="N15" s="1"/>
  <c r="O17"/>
  <c r="O18"/>
  <c r="O20"/>
  <c r="O21" s="1"/>
  <c r="O22"/>
  <c r="O23"/>
  <c r="O24"/>
  <c r="O7"/>
  <c r="O8"/>
  <c r="O9"/>
  <c r="O10"/>
  <c r="O11"/>
  <c r="O12"/>
  <c r="O13"/>
  <c r="O14"/>
  <c r="O15"/>
  <c r="N19" i="8"/>
  <c r="N13"/>
  <c r="N20" s="1"/>
  <c r="N21"/>
  <c r="N22"/>
  <c r="N12"/>
  <c r="O20" i="6"/>
  <c r="O21"/>
  <c r="O8" i="8"/>
  <c r="O19" s="1"/>
  <c r="O14"/>
  <c r="O21" s="1"/>
  <c r="O15"/>
  <c r="O22" s="1"/>
  <c r="O24"/>
  <c r="O23"/>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8"/>
  <c r="I14"/>
  <c r="I19" s="1"/>
  <c r="I16"/>
  <c r="I17"/>
  <c r="I26"/>
  <c r="I20"/>
  <c r="I21"/>
  <c r="I22"/>
  <c r="I23"/>
  <c r="I24"/>
  <c r="B8" i="6"/>
  <c r="B10" s="1"/>
  <c r="B18" s="1"/>
  <c r="B7" i="7"/>
  <c r="B11"/>
  <c r="B25"/>
  <c r="B19"/>
  <c r="C8" i="6"/>
  <c r="C10" s="1"/>
  <c r="C18" s="1"/>
  <c r="C15"/>
  <c r="C7" i="7"/>
  <c r="C11"/>
  <c r="C25"/>
  <c r="C19"/>
  <c r="K19"/>
  <c r="K8" i="6"/>
  <c r="K10" s="1"/>
  <c r="K18" s="1"/>
  <c r="K7" i="7"/>
  <c r="K11"/>
  <c r="O11" s="1"/>
  <c r="K25"/>
  <c r="L19"/>
  <c r="L8" i="6"/>
  <c r="L10" s="1"/>
  <c r="L18" s="1"/>
  <c r="L7" i="7"/>
  <c r="L25"/>
  <c r="M19"/>
  <c r="M8" i="6"/>
  <c r="M10" s="1"/>
  <c r="M7" i="7"/>
  <c r="M25"/>
  <c r="F19"/>
  <c r="F25"/>
  <c r="E25"/>
  <c r="E19"/>
  <c r="G19"/>
  <c r="G25"/>
  <c r="H19"/>
  <c r="H25"/>
  <c r="K7" i="4"/>
  <c r="G7"/>
  <c r="B7"/>
  <c r="B11" s="1"/>
  <c r="B15" s="1"/>
  <c r="C7"/>
  <c r="E7"/>
  <c r="F7"/>
  <c r="I8"/>
  <c r="H7"/>
  <c r="L7"/>
  <c r="L11" s="1"/>
  <c r="L15" s="1"/>
  <c r="M7"/>
  <c r="M11"/>
  <c r="M15" s="1"/>
  <c r="K11"/>
  <c r="K15" s="1"/>
  <c r="I7"/>
  <c r="I9"/>
  <c r="I10"/>
  <c r="I12"/>
  <c r="I13"/>
  <c r="I14"/>
  <c r="H11"/>
  <c r="H15" s="1"/>
  <c r="G11"/>
  <c r="G15" s="1"/>
  <c r="F11"/>
  <c r="F15" s="1"/>
  <c r="E11"/>
  <c r="E15" s="1"/>
  <c r="C11"/>
  <c r="C15" s="1"/>
  <c r="C21"/>
  <c r="C25" s="1"/>
  <c r="M8" i="3"/>
  <c r="M10" s="1"/>
  <c r="M18" s="1"/>
  <c r="L8"/>
  <c r="L10" s="1"/>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4" i="4"/>
  <c r="I23"/>
  <c r="I22"/>
  <c r="I20"/>
  <c r="I18"/>
  <c r="I21" s="1"/>
  <c r="I25" s="1"/>
  <c r="I17"/>
  <c r="E21"/>
  <c r="E25" s="1"/>
  <c r="F21"/>
  <c r="F25" s="1"/>
  <c r="G21"/>
  <c r="G25" s="1"/>
  <c r="H21"/>
  <c r="H25" s="1"/>
  <c r="B21"/>
  <c r="B25" s="1"/>
  <c r="M21"/>
  <c r="M25" s="1"/>
  <c r="L21"/>
  <c r="L25" s="1"/>
  <c r="K21"/>
  <c r="K25" s="1"/>
  <c r="O26" i="3" l="1"/>
  <c r="O31"/>
  <c r="W24" i="6"/>
  <c r="W6" i="7"/>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5" i="4"/>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K19"/>
  <c r="K23"/>
  <c r="K24" s="1"/>
  <c r="L23" i="6"/>
  <c r="L11" i="8"/>
  <c r="L16" s="1"/>
  <c r="L19" i="6"/>
  <c r="K7" i="8"/>
  <c r="K9" s="1"/>
  <c r="B23" i="6"/>
  <c r="B19"/>
  <c r="B11" i="8"/>
  <c r="B16" s="1"/>
  <c r="W8" i="7" l="1"/>
  <c r="AA6"/>
  <c r="O23" i="3"/>
  <c r="O24" s="1"/>
  <c r="I19"/>
  <c r="T13" i="7"/>
  <c r="T27" s="1"/>
  <c r="S6"/>
  <c r="S8" s="1"/>
  <c r="S13" s="1"/>
  <c r="S27"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7" s="1"/>
  <c r="B29" s="1"/>
  <c r="C28" s="1"/>
  <c r="O23" i="6"/>
  <c r="O18" i="8" s="1"/>
  <c r="O25" s="1"/>
  <c r="O11"/>
  <c r="O16" s="1"/>
  <c r="O19" i="6"/>
  <c r="G18" i="8"/>
  <c r="G25" s="1"/>
  <c r="G6" i="7"/>
  <c r="G8" s="1"/>
  <c r="G13" s="1"/>
  <c r="G27" s="1"/>
  <c r="C23" i="6"/>
  <c r="C19"/>
  <c r="C11" i="8"/>
  <c r="C16" s="1"/>
  <c r="M18"/>
  <c r="M25" s="1"/>
  <c r="M24" i="6"/>
  <c r="M6" i="7"/>
  <c r="M8" s="1"/>
  <c r="M13" s="1"/>
  <c r="M27" s="1"/>
  <c r="L18" i="8"/>
  <c r="L25" s="1"/>
  <c r="L24" i="6"/>
  <c r="L6" i="7"/>
  <c r="L8" s="1"/>
  <c r="L13" s="1"/>
  <c r="L27" s="1"/>
  <c r="F19" i="6"/>
  <c r="F23"/>
  <c r="F11" i="8"/>
  <c r="F16" s="1"/>
  <c r="E11"/>
  <c r="E16" s="1"/>
  <c r="E23" i="6"/>
  <c r="E19"/>
  <c r="H18" i="8"/>
  <c r="H25" s="1"/>
  <c r="H6" i="7"/>
  <c r="H8" s="1"/>
  <c r="H13" s="1"/>
  <c r="H27" s="1"/>
  <c r="W13" l="1"/>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O24" i="6"/>
  <c r="I28" i="7"/>
  <c r="O6"/>
  <c r="K8"/>
  <c r="E8"/>
  <c r="I6"/>
  <c r="Q13" l="1"/>
  <c r="Q27" s="1"/>
  <c r="U8"/>
  <c r="U13" s="1"/>
  <c r="U27" s="1"/>
  <c r="K13"/>
  <c r="K27" s="1"/>
  <c r="O8"/>
  <c r="O13" s="1"/>
  <c r="O27" s="1"/>
  <c r="I8"/>
  <c r="I13" s="1"/>
  <c r="I27" s="1"/>
  <c r="I29" s="1"/>
  <c r="K28" s="1"/>
  <c r="E13"/>
  <c r="E27" s="1"/>
  <c r="E29" s="1"/>
  <c r="F28" s="1"/>
  <c r="F29" s="1"/>
  <c r="G28" s="1"/>
  <c r="G29" s="1"/>
  <c r="H28" s="1"/>
  <c r="H29"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s="1"/>
  <c r="AD28" s="1"/>
  <c r="AD29" s="1"/>
</calcChain>
</file>

<file path=xl/sharedStrings.xml><?xml version="1.0" encoding="utf-8"?>
<sst xmlns="http://schemas.openxmlformats.org/spreadsheetml/2006/main" count="289" uniqueCount="131">
  <si>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</si>
  <si>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</si>
  <si>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</si>
  <si>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</si>
  <si>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</si>
  <si>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</si>
  <si>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</si>
  <si>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</si>
  <si>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</si>
  <si>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</si>
  <si>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</si>
  <si>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</si>
  <si>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</si>
  <si>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</si>
  <si>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</si>
  <si>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</si>
  <si>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</si>
  <si>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</si>
  <si>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</si>
  <si>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</si>
  <si>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</si>
  <si>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</si>
  <si>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</si>
  <si>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</si>
  <si>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</si>
  <si>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</si>
  <si>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</si>
  <si>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</si>
  <si>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</si>
  <si>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</si>
  <si>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</si>
  <si>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</si>
  <si>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</si>
  <si>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</si>
  <si>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</si>
  <si>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</si>
  <si>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</si>
  <si>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</si>
  <si>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</si>
  <si>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</si>
  <si>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</si>
  <si>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</si>
  <si>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</si>
  <si>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</si>
  <si>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</si>
  <si>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</si>
  <si>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</si>
  <si>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</si>
  <si>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Loans and others</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</si>
  <si>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</si>
  <si>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</si>
  <si>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</si>
  <si>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</si>
  <si>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</si>
  <si>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</si>
  <si>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</si>
  <si>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</si>
  <si>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</si>
  <si>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</si>
  <si>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</si>
  <si>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</si>
  <si>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</si>
  <si>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</si>
  <si>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</si>
  <si>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</si>
  <si>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</si>
  <si>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</si>
  <si>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</si>
  <si>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</si>
  <si>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</si>
  <si>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</si>
  <si>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</si>
  <si>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</si>
  <si>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</si>
  <si>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</si>
  <si>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</si>
  <si>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</si>
  <si>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</si>
  <si>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</si>
  <si>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</si>
  <si>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</si>
  <si>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</si>
  <si>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</si>
  <si>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</si>
  <si>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</si>
  <si>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</si>
  <si>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</si>
  <si>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</si>
  <si>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</si>
  <si>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</si>
  <si>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</si>
  <si>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</si>
  <si>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</si>
  <si>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</si>
  <si>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</si>
  <si>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</si>
  <si>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</si>
  <si>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</si>
  <si>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</si>
  <si>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</si>
  <si>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</si>
  <si>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</si>
  <si>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</si>
  <si>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</si>
  <si>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</si>
  <si>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</si>
  <si>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</si>
  <si>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</si>
  <si>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SolidWorks Licenses (Units) (1)</t>
  </si>
  <si>
    <t xml:space="preserve">(1) SolidWorks seats excluding add-on products </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</si>
  <si>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</si>
  <si>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</si>
  <si>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</si>
  <si>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</si>
  <si>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</si>
  <si>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</si>
  <si>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</si>
  <si>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</si>
  <si>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</si>
  <si>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</si>
  <si>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</si>
  <si>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</si>
  <si>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</si>
  <si>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SolidWorks software</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</si>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</sst>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4" fillId="0" borderId="0" xfId="0" applyNumberFormat="1" applyFont="1" applyBorder="1"/>
    <xf numFmtId="167" fontId="3" fillId="2" borderId="0" xfId="0" applyNumberFormat="1" applyFont="1" applyFill="1" applyBorder="1"/>
    <xf numFmtId="167" fontId="3" fillId="0" borderId="0" xfId="0" applyNumberFormat="1" applyFont="1" applyBorder="1"/>
    <xf numFmtId="167" fontId="0" fillId="0" borderId="0" xfId="0" applyNumberFormat="1" applyFill="1" applyBorder="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3" fillId="0" borderId="0" xfId="0" applyNumberFormat="1" applyFont="1" applyFill="1" applyAlignment="1">
      <alignment horizontal="right" vertical="center"/>
    </xf>
    <xf numFmtId="167" fontId="1" fillId="2" borderId="0" xfId="0" applyNumberFormat="1" applyFont="1" applyFill="1" applyAlignment="1">
      <alignment horizontal="right" vertical="center"/>
    </xf>
  </cellXfs>
  <cellStyles count="2">
    <cellStyle name="Normal" xfId="0" builtinId="0"/>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D3D3D3"/>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G56"/>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customWidth="1"/>
    <col min="27" max="27" width="9.140625" style="34"/>
    <col min="28" max="28" width="4.5703125" customWidth="1"/>
    <col min="33" max="33" width="9.140625" style="34"/>
  </cols>
  <sheetData>
    <row r="1" spans="1:33" ht="20.25">
      <c r="A1" s="1" t="s">
        <v>56</v>
      </c>
      <c r="B1" s="38"/>
      <c r="C1" s="38"/>
      <c r="D1" s="38"/>
      <c r="E1" s="39"/>
      <c r="F1" s="40"/>
      <c r="G1" s="40"/>
      <c r="H1" s="40"/>
      <c r="I1" s="40"/>
      <c r="J1" s="40"/>
      <c r="K1" s="40"/>
      <c r="L1" s="40"/>
      <c r="M1" s="40"/>
    </row>
    <row r="2" spans="1:33" ht="12.75" customHeight="1">
      <c r="A2" s="2"/>
      <c r="F2" s="42"/>
      <c r="G2" s="42"/>
      <c r="H2" s="42"/>
      <c r="I2" s="41"/>
      <c r="J2" s="41"/>
      <c r="K2" s="41"/>
      <c r="L2" s="42"/>
      <c r="M2" s="42"/>
    </row>
    <row r="3" spans="1:33" ht="12.75" customHeight="1">
      <c r="A3" s="2" t="s">
        <v>44</v>
      </c>
    </row>
    <row r="4" spans="1:33">
      <c r="A4" s="2"/>
    </row>
    <row r="5" spans="1:33">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
        <v>111</v>
      </c>
      <c r="Z5" s="4" t="s">
        <v>113</v>
      </c>
      <c r="AA5" s="4" t="s">
        <v>114</v>
      </c>
      <c r="AC5" s="4" t="s">
        <v>116</v>
      </c>
      <c r="AD5" s="4" t="s">
        <v>118</v>
      </c>
      <c r="AE5" s="4" t="s">
        <v>120</v>
      </c>
      <c r="AF5" s="4" t="s">
        <v>122</v>
      </c>
      <c r="AG5" s="4" t="s">
        <v>121</v>
      </c>
    </row>
    <row r="6" spans="1:33" ht="21" customHeight="1">
      <c r="A6" s="2" t="s">
        <v>57</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row>
    <row r="7" spans="1:33">
      <c r="A7" s="2" t="s">
        <v>58</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c r="AF7" s="27">
        <v>306.7</v>
      </c>
      <c r="AG7" s="35">
        <f>+SUM(AC7:AF7)</f>
        <v>1151.9000000000001</v>
      </c>
    </row>
    <row r="8" spans="1:33"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c r="AF8" s="28">
        <f>+AF7+AF6</f>
        <v>462.1</v>
      </c>
      <c r="AG8" s="28">
        <f>+AG7+AG6</f>
        <v>1616.9</v>
      </c>
    </row>
    <row r="9" spans="1:33" s="6" customFormat="1" ht="12.75" customHeight="1">
      <c r="A9" s="6" t="s">
        <v>59</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row>
    <row r="10" spans="1:33" s="5" customFormat="1" ht="12.75" customHeight="1">
      <c r="A10" s="5" t="s">
        <v>60</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c r="AF10" s="25">
        <f>+AF8+AF9</f>
        <v>512.1</v>
      </c>
      <c r="AG10" s="25">
        <f>+AG8+AG9</f>
        <v>1783</v>
      </c>
    </row>
    <row r="11" spans="1:33" s="6" customFormat="1" ht="18" customHeight="1">
      <c r="A11" s="6" t="s">
        <v>67</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c r="AF11" s="20">
        <v>-24.3</v>
      </c>
      <c r="AG11" s="35">
        <f t="shared" ref="AG11:AG17" si="4">+SUM(AC11:AF11)</f>
        <v>-80.8</v>
      </c>
    </row>
    <row r="12" spans="1:33" s="6" customFormat="1">
      <c r="A12" s="6" t="s">
        <v>62</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c r="AF12" s="20">
        <v>-42.1</v>
      </c>
      <c r="AG12" s="35">
        <f t="shared" si="4"/>
        <v>-168.6</v>
      </c>
    </row>
    <row r="13" spans="1:33"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c r="AF13" s="29">
        <v>-88.6</v>
      </c>
      <c r="AG13" s="35">
        <f t="shared" si="4"/>
        <v>-329.29999999999995</v>
      </c>
    </row>
    <row r="14" spans="1:33"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c r="AF14" s="29">
        <v>-148.19999999999999</v>
      </c>
      <c r="AG14" s="35">
        <f t="shared" si="4"/>
        <v>-535.29999999999995</v>
      </c>
    </row>
    <row r="15" spans="1:33" s="7" customFormat="1">
      <c r="A15" s="14" t="s">
        <v>86</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c r="AF15" s="29">
        <v>-47</v>
      </c>
      <c r="AG15" s="35">
        <f t="shared" si="4"/>
        <v>-147.6</v>
      </c>
    </row>
    <row r="16" spans="1:33" s="7" customFormat="1">
      <c r="A16" s="14" t="s">
        <v>65</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c r="AF16" s="29">
        <v>-21.1</v>
      </c>
      <c r="AG16" s="35">
        <f t="shared" si="4"/>
        <v>-83.6</v>
      </c>
    </row>
    <row r="17" spans="1:33" s="7" customFormat="1">
      <c r="A17" s="14" t="s">
        <v>66</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c r="AF17" s="29">
        <v>-5.0999999999999996</v>
      </c>
      <c r="AG17" s="35">
        <f t="shared" si="4"/>
        <v>-9.8999999999999986</v>
      </c>
    </row>
    <row r="18" spans="1:33" s="5" customFormat="1" ht="13.5" customHeight="1">
      <c r="A18" s="5" t="s">
        <v>20</v>
      </c>
      <c r="B18" s="23">
        <f t="shared" ref="B18:C18" si="5">+SUM(B10:B17)</f>
        <v>228.60000000000011</v>
      </c>
      <c r="C18" s="23">
        <f t="shared" si="5"/>
        <v>237.69999999999996</v>
      </c>
      <c r="D18" s="23"/>
      <c r="E18" s="23">
        <f t="shared" ref="E18:I18" si="6">+SUM(E10:E17)</f>
        <v>49.300000000000061</v>
      </c>
      <c r="F18" s="23">
        <f t="shared" si="6"/>
        <v>57.399999999999963</v>
      </c>
      <c r="G18" s="23">
        <f t="shared" si="6"/>
        <v>50.79999999999994</v>
      </c>
      <c r="H18" s="23">
        <f t="shared" si="6"/>
        <v>106.59999999999998</v>
      </c>
      <c r="I18" s="23">
        <f t="shared" si="6"/>
        <v>264.10000000000025</v>
      </c>
      <c r="J18" s="23"/>
      <c r="K18" s="23">
        <f t="shared" ref="K18:O18" si="7">+SUM(K10:K17)</f>
        <v>72.3</v>
      </c>
      <c r="L18" s="23">
        <f t="shared" si="7"/>
        <v>65.5</v>
      </c>
      <c r="M18" s="23">
        <f t="shared" si="7"/>
        <v>54.499999999999986</v>
      </c>
      <c r="N18" s="23">
        <f t="shared" si="7"/>
        <v>81.599999999999994</v>
      </c>
      <c r="O18" s="23">
        <f t="shared" si="7"/>
        <v>273.90000000000015</v>
      </c>
      <c r="Q18" s="23">
        <f t="shared" ref="Q18:R18" si="8">+SUM(Q10:Q17)</f>
        <v>40.199999999999953</v>
      </c>
      <c r="R18" s="23">
        <f t="shared" si="8"/>
        <v>42.399999999999977</v>
      </c>
      <c r="S18" s="23">
        <f>+SUM(S10:S17)</f>
        <v>56.699999999999982</v>
      </c>
      <c r="T18" s="23">
        <f>+SUM(T10:T17)</f>
        <v>91.699999999999946</v>
      </c>
      <c r="U18" s="23">
        <f t="shared" ref="U18" si="9">+SUM(U10:U17)</f>
        <v>230.99999999999994</v>
      </c>
      <c r="W18" s="23">
        <f t="shared" ref="W18:X18" si="10">+SUM(W10:W17)</f>
        <v>49.499999999999986</v>
      </c>
      <c r="X18" s="23">
        <f t="shared" si="10"/>
        <v>71.999999999999986</v>
      </c>
      <c r="Y18" s="23">
        <f t="shared" ref="Y18:AA18" si="11">+SUM(Y10:Y17)</f>
        <v>75.8</v>
      </c>
      <c r="Z18" s="23">
        <f t="shared" si="11"/>
        <v>124.70000000000002</v>
      </c>
      <c r="AA18" s="23">
        <f t="shared" si="11"/>
        <v>322</v>
      </c>
      <c r="AC18" s="23">
        <f t="shared" ref="AC18" si="12">+SUM(AC10:AC17)</f>
        <v>90.799999999999955</v>
      </c>
      <c r="AD18" s="23">
        <f>+SUM(AD10:AD17)</f>
        <v>93.199999999999903</v>
      </c>
      <c r="AE18" s="23">
        <f>+SUM(AE10:AE17)</f>
        <v>108.20000000000003</v>
      </c>
      <c r="AF18" s="23">
        <f>+SUM(AF10:AF17)</f>
        <v>135.70000000000005</v>
      </c>
      <c r="AG18" s="23">
        <f t="shared" ref="AG18" si="13">+SUM(AG10:AG17)</f>
        <v>427.9000000000002</v>
      </c>
    </row>
    <row r="19" spans="1:33"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c r="AF19" s="7">
        <f>+AF18/AF10</f>
        <v>0.2649873071665691</v>
      </c>
      <c r="AG19" s="7">
        <f>+AG18/AG10</f>
        <v>0.23998878295008425</v>
      </c>
    </row>
    <row r="20" spans="1:33" s="5" customFormat="1" ht="18" customHeight="1">
      <c r="A20" s="16" t="s">
        <v>63</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c r="AF20" s="22">
        <v>-5.0999999999999996</v>
      </c>
      <c r="AG20" s="35">
        <f>+SUM(AC20:AF20)</f>
        <v>1.1000000000000005</v>
      </c>
    </row>
    <row r="21" spans="1:33" s="5" customFormat="1" ht="12.75" customHeight="1">
      <c r="A21" s="16" t="s">
        <v>64</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c r="AF21" s="22">
        <v>-45.2</v>
      </c>
      <c r="AG21" s="35">
        <f>+SUM(AC21:AF21)</f>
        <v>-138.5</v>
      </c>
    </row>
    <row r="22" spans="1:33" s="5" customFormat="1" ht="12.75" customHeight="1">
      <c r="A22" s="52" t="s">
        <v>124</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c r="AF22" s="22">
        <v>-0.7</v>
      </c>
      <c r="AG22" s="35">
        <f>+SUM(AC22:AF22)</f>
        <v>-1.2999999999999998</v>
      </c>
    </row>
    <row r="23" spans="1:33" s="5" customFormat="1" ht="21" customHeight="1" collapsed="1">
      <c r="A23" s="5" t="s">
        <v>82</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c r="AF23" s="23">
        <f>+AF18+SUM(AF20:AF22)</f>
        <v>84.700000000000045</v>
      </c>
      <c r="AG23" s="23">
        <f>+AG18+SUM(AG20:AG22)</f>
        <v>289.20000000000016</v>
      </c>
    </row>
    <row r="24" spans="1:33"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c r="AC24" s="32">
        <f>+ROUND(AC23/AC25,2)</f>
        <v>0.51</v>
      </c>
      <c r="AD24" s="32">
        <f>+ROUND(AD23/AD25,2)</f>
        <v>0.52</v>
      </c>
      <c r="AE24" s="32">
        <f>+ROUND(AE23/AE25,2)</f>
        <v>0.62</v>
      </c>
      <c r="AF24" s="32">
        <f>+ROUND(AF23/AF25,2)</f>
        <v>0.68</v>
      </c>
      <c r="AG24" s="33">
        <f>SUM(AC24:AF24)</f>
        <v>2.33</v>
      </c>
    </row>
    <row r="25" spans="1:33"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row>
    <row r="26" spans="1:33" s="5" customFormat="1" ht="42" customHeight="1">
      <c r="A26" s="5" t="s">
        <v>71</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c r="AE26" s="25">
        <f>+AE27+AE30</f>
        <v>394.20000000000005</v>
      </c>
      <c r="AF26" s="25">
        <f>+AF27+AF30</f>
        <v>462.1</v>
      </c>
      <c r="AG26" s="25">
        <f>+AG27+AG30</f>
        <v>1616.9</v>
      </c>
    </row>
    <row r="27" spans="1:33" s="6" customFormat="1">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c r="AE27" s="20">
        <v>309.8</v>
      </c>
      <c r="AF27" s="20">
        <v>371</v>
      </c>
      <c r="AG27" s="31">
        <f>+AC27+AD27+AE27+AF27</f>
        <v>1275.9000000000001</v>
      </c>
    </row>
    <row r="28" spans="1:33" s="6" customFormat="1" ht="13.5" customHeight="1">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c r="AE28" s="20">
        <v>182.5</v>
      </c>
      <c r="AF28" s="20">
        <v>220.2</v>
      </c>
      <c r="AG28" s="31">
        <f>+AC28+AD28+AE28+AF28</f>
        <v>762.40000000000009</v>
      </c>
    </row>
    <row r="29" spans="1:33" s="6" customFormat="1">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c r="AE29" s="20">
        <v>55.3</v>
      </c>
      <c r="AF29" s="20">
        <v>70.7</v>
      </c>
      <c r="AG29" s="31">
        <f>+AC29+AD29+AE29+AF29</f>
        <v>229.89999999999998</v>
      </c>
    </row>
    <row r="30" spans="1:33" s="6" customFormat="1">
      <c r="A30" s="52" t="s">
        <v>123</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row>
    <row r="31" spans="1:33"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c r="AF31" s="25">
        <f>+SUM(AF32:AF34)</f>
        <v>512.1</v>
      </c>
      <c r="AG31" s="25">
        <f>+SUM(AG32:AG34)</f>
        <v>1783</v>
      </c>
    </row>
    <row r="32" spans="1:33"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c r="AF32" s="20">
        <v>135.69999999999999</v>
      </c>
      <c r="AG32" s="31">
        <f>+AC32+AD32+AE32+AF32</f>
        <v>488.8</v>
      </c>
    </row>
    <row r="33" spans="1:33"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c r="AF33" s="20">
        <v>251.3</v>
      </c>
      <c r="AG33" s="31">
        <f>+AC33+AD33+AE33+AF33</f>
        <v>827.10000000000014</v>
      </c>
    </row>
    <row r="34" spans="1:33"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c r="AF34" s="20">
        <v>125.1</v>
      </c>
      <c r="AG34" s="31">
        <f>+AC34+AD34+AE34+AF34</f>
        <v>467.1</v>
      </c>
    </row>
    <row r="35" spans="1:33"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row>
    <row r="36" spans="1:33"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c r="AF36" s="45">
        <v>0.1</v>
      </c>
      <c r="AG36" s="45">
        <v>0.16</v>
      </c>
    </row>
    <row r="37" spans="1:33" s="6" customFormat="1" ht="12.75" customHeight="1">
      <c r="A37" s="16" t="s">
        <v>57</v>
      </c>
      <c r="B37" s="47" t="s">
        <v>75</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row>
    <row r="38" spans="1:33" s="6" customFormat="1" ht="12.75" customHeight="1">
      <c r="A38" s="16" t="s">
        <v>58</v>
      </c>
      <c r="B38" s="47" t="s">
        <v>75</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c r="AF38" s="48">
        <v>0.08</v>
      </c>
      <c r="AG38" s="48">
        <v>0.15</v>
      </c>
    </row>
    <row r="39" spans="1:33"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c r="AF39" s="48">
        <v>0.09</v>
      </c>
      <c r="AG39" s="48">
        <v>0.16</v>
      </c>
    </row>
    <row r="40" spans="1:33" s="6" customFormat="1">
      <c r="A40" s="6" t="s">
        <v>59</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row>
    <row r="41" spans="1:33" s="5" customFormat="1" ht="21" customHeight="1">
      <c r="A41" s="5" t="s">
        <v>71</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row>
    <row r="42" spans="1:33" s="6" customFormat="1">
      <c r="A42" s="6" t="s">
        <v>13</v>
      </c>
      <c r="B42" s="47" t="s">
        <v>75</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c r="AE42" s="48">
        <v>0.11</v>
      </c>
      <c r="AF42" s="48">
        <v>0.1</v>
      </c>
      <c r="AG42" s="48">
        <v>0.17</v>
      </c>
    </row>
    <row r="43" spans="1:33" s="6" customFormat="1" ht="13.5" customHeight="1">
      <c r="A43" s="6" t="s">
        <v>14</v>
      </c>
      <c r="B43" s="47" t="s">
        <v>75</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c r="AE43" s="48">
        <v>0.09</v>
      </c>
      <c r="AF43" s="48">
        <v>0.1</v>
      </c>
      <c r="AG43" s="48">
        <v>0.18</v>
      </c>
    </row>
    <row r="44" spans="1:33" s="6" customFormat="1">
      <c r="A44" s="6" t="s">
        <v>15</v>
      </c>
      <c r="B44" s="47" t="s">
        <v>75</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c r="AE44" s="48">
        <v>0.12</v>
      </c>
      <c r="AF44" s="48">
        <v>0.05</v>
      </c>
      <c r="AG44" s="48">
        <v>0.16</v>
      </c>
    </row>
    <row r="45" spans="1:33" s="6" customFormat="1">
      <c r="A45" s="52" t="s">
        <v>123</v>
      </c>
      <c r="B45" s="47" t="s">
        <v>75</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row>
    <row r="46" spans="1:33"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row>
    <row r="47" spans="1:33" s="6" customFormat="1" ht="13.5" customHeight="1">
      <c r="A47" s="6" t="s">
        <v>3</v>
      </c>
      <c r="B47" s="47" t="s">
        <v>75</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c r="AF47" s="48">
        <v>0.02</v>
      </c>
      <c r="AG47" s="48">
        <v>0.12</v>
      </c>
    </row>
    <row r="48" spans="1:33" s="6" customFormat="1">
      <c r="A48" s="6" t="s">
        <v>4</v>
      </c>
      <c r="B48" s="47" t="s">
        <v>75</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c r="AF48" s="48">
        <v>0.17</v>
      </c>
      <c r="AG48" s="48">
        <v>0.18</v>
      </c>
    </row>
    <row r="49" spans="1:33" s="6" customFormat="1">
      <c r="A49" s="6" t="s">
        <v>5</v>
      </c>
      <c r="B49" s="47" t="s">
        <v>75</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c r="AF49" s="48">
        <v>0.05</v>
      </c>
      <c r="AG49" s="48">
        <v>0.15</v>
      </c>
    </row>
    <row r="50" spans="1:33"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row>
    <row r="51" spans="1:33"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c r="AF51" s="12">
        <v>9556</v>
      </c>
      <c r="AG51" s="9">
        <f>AF51</f>
        <v>9556</v>
      </c>
    </row>
    <row r="52" spans="1:33" s="9" customFormat="1" ht="21" customHeight="1">
      <c r="A52" s="56" t="s">
        <v>108</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c r="AF52" s="12">
        <v>12136</v>
      </c>
      <c r="AG52" s="9">
        <f>+AC52+AD52+AE52+AF52</f>
        <v>47905</v>
      </c>
    </row>
    <row r="53" spans="1:33"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c r="AF53" s="13"/>
      <c r="AG53" s="34"/>
    </row>
    <row r="54" spans="1:33"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row>
    <row r="55" spans="1:33" s="6" customFormat="1">
      <c r="A55" s="57" t="s">
        <v>109</v>
      </c>
      <c r="B55" s="13"/>
      <c r="C55" s="13"/>
      <c r="D55" s="13"/>
      <c r="E55" s="13"/>
      <c r="F55" s="13"/>
      <c r="G55" s="13"/>
      <c r="H55" s="13"/>
      <c r="I55" s="13"/>
      <c r="J55" s="13"/>
      <c r="K55" s="13"/>
      <c r="L55" s="13"/>
      <c r="M55" s="13"/>
      <c r="O55" s="34"/>
      <c r="Q55" s="13"/>
      <c r="U55" s="34"/>
      <c r="W55" s="13"/>
      <c r="X55" s="13"/>
      <c r="Y55" s="13"/>
      <c r="Z55" s="13"/>
      <c r="AA55" s="34"/>
      <c r="AC55" s="13"/>
      <c r="AD55" s="13"/>
      <c r="AE55" s="13"/>
      <c r="AF55" s="13"/>
      <c r="AG55" s="34"/>
    </row>
    <row r="56" spans="1:33" s="6" customFormat="1">
      <c r="B56" s="13"/>
      <c r="C56" s="13"/>
      <c r="D56" s="13"/>
      <c r="E56" s="13"/>
      <c r="F56" s="13"/>
      <c r="G56" s="13"/>
      <c r="H56" s="13"/>
      <c r="I56" s="13"/>
      <c r="J56" s="13"/>
      <c r="K56" s="13"/>
      <c r="L56" s="13"/>
      <c r="M56" s="13"/>
      <c r="O56" s="34"/>
      <c r="Q56" s="13"/>
      <c r="U56" s="34"/>
      <c r="W56" s="13"/>
      <c r="X56" s="13"/>
      <c r="Y56" s="13"/>
      <c r="Z56" s="13"/>
      <c r="AA56" s="34"/>
      <c r="AC56" s="13"/>
      <c r="AD56" s="13"/>
      <c r="AE56" s="13"/>
      <c r="AF56" s="13"/>
      <c r="AG56" s="34"/>
    </row>
  </sheetData>
  <phoneticPr fontId="0" type="noConversion"/>
  <printOptions horizontalCentered="1"/>
  <pageMargins left="0.25" right="0.18" top="0.35" bottom="0.38" header="0.22" footer="0.28000000000000003"/>
  <pageSetup paperSize="9" scale="59" orientation="landscape" r:id="rId1"/>
  <headerFooter alignWithMargins="0"/>
  <ignoredErrors>
    <ignoredError sqref="AA31 AA10 AA8 AG31 AG10 AG8" formula="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AG5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customWidth="1"/>
    <col min="27" max="27" width="9.140625" style="34"/>
    <col min="28" max="28" width="4.5703125" customWidth="1"/>
    <col min="33" max="33" width="9.140625" style="34"/>
  </cols>
  <sheetData>
    <row r="1" spans="1:33" ht="20.25">
      <c r="A1" s="1" t="s">
        <v>91</v>
      </c>
    </row>
    <row r="2" spans="1:33" ht="12.75" customHeight="1">
      <c r="A2" s="2"/>
    </row>
    <row r="3" spans="1:33" ht="12.75" customHeight="1">
      <c r="A3" s="2" t="s">
        <v>44</v>
      </c>
    </row>
    <row r="4" spans="1:33">
      <c r="A4" s="2"/>
    </row>
    <row r="5" spans="1:33">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row>
    <row r="6" spans="1:33" ht="21" customHeight="1">
      <c r="A6" s="2" t="s">
        <v>57</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row>
    <row r="7" spans="1:33">
      <c r="A7" s="2" t="s">
        <v>58</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c r="AF7" s="27">
        <v>306.7</v>
      </c>
      <c r="AG7" s="35">
        <f>+SUM(AC7:AF7)</f>
        <v>1152.4000000000001</v>
      </c>
    </row>
    <row r="8" spans="1:33"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c r="AF8" s="28">
        <f>+AF7+AF6</f>
        <v>462.1</v>
      </c>
      <c r="AG8" s="28">
        <f>+AG7+AG6</f>
        <v>1617.4</v>
      </c>
    </row>
    <row r="9" spans="1:33" s="6" customFormat="1" ht="12.75" customHeight="1">
      <c r="A9" s="6" t="s">
        <v>59</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row>
    <row r="10" spans="1:33" s="5" customFormat="1" ht="12.75" customHeight="1">
      <c r="A10" s="5" t="s">
        <v>60</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c r="AF10" s="25">
        <f>+AF8+AF9</f>
        <v>512.1</v>
      </c>
      <c r="AG10" s="25">
        <f>+AG8+AG9</f>
        <v>1783.5</v>
      </c>
    </row>
    <row r="11" spans="1:33" s="6" customFormat="1" ht="18" customHeight="1">
      <c r="A11" s="6" t="s">
        <v>61</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c r="AE11" s="20">
        <v>-18.7</v>
      </c>
      <c r="AF11" s="20">
        <v>-24.2</v>
      </c>
      <c r="AG11" s="35">
        <f t="shared" ref="AG11:AG17" si="4">+SUM(AC11:AF11)</f>
        <v>-80.600000000000009</v>
      </c>
    </row>
    <row r="12" spans="1:33" s="6" customFormat="1">
      <c r="A12" s="6" t="s">
        <v>62</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c r="AE12" s="21">
        <v>-40.5</v>
      </c>
      <c r="AF12" s="21">
        <v>-42</v>
      </c>
      <c r="AG12" s="35">
        <f t="shared" si="4"/>
        <v>-168.2</v>
      </c>
    </row>
    <row r="13" spans="1:33"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c r="AE13" s="29">
        <v>-77.2</v>
      </c>
      <c r="AF13" s="29">
        <v>-85.7</v>
      </c>
      <c r="AG13" s="35">
        <f t="shared" si="4"/>
        <v>-319.2</v>
      </c>
    </row>
    <row r="14" spans="1:33"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c r="AE14" s="29">
        <v>-125.6</v>
      </c>
      <c r="AF14" s="29">
        <v>-146.69999999999999</v>
      </c>
      <c r="AG14" s="35">
        <f t="shared" si="4"/>
        <v>-529.79999999999995</v>
      </c>
    </row>
    <row r="15" spans="1:33" s="7" customFormat="1">
      <c r="A15" s="14" t="s">
        <v>86</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c r="AE15" s="29">
        <v>-32.5</v>
      </c>
      <c r="AF15" s="29">
        <v>-45.6</v>
      </c>
      <c r="AG15" s="35">
        <f t="shared" si="4"/>
        <v>-143.1</v>
      </c>
    </row>
    <row r="16" spans="1:33"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c r="AE16" s="29"/>
      <c r="AF16" s="29"/>
      <c r="AG16" s="35">
        <f t="shared" si="4"/>
        <v>0</v>
      </c>
    </row>
    <row r="17" spans="1:33"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c r="AE17" s="29"/>
      <c r="AF17" s="29"/>
      <c r="AG17" s="35">
        <f t="shared" si="4"/>
        <v>0</v>
      </c>
    </row>
    <row r="18" spans="1:33" s="5" customFormat="1" ht="13.5" customHeight="1" collapsed="1">
      <c r="A18" s="5" t="s">
        <v>20</v>
      </c>
      <c r="B18" s="23">
        <f t="shared" ref="B18:C18" si="5">+SUM(B10:B17)</f>
        <v>269.89999999999998</v>
      </c>
      <c r="C18" s="23">
        <f t="shared" si="5"/>
        <v>316.2</v>
      </c>
      <c r="D18" s="23"/>
      <c r="E18" s="23">
        <f t="shared" ref="E18:I18" si="6">+SUM(E10:E17)</f>
        <v>65.100000000000051</v>
      </c>
      <c r="F18" s="23">
        <f t="shared" si="6"/>
        <v>72.199999999999932</v>
      </c>
      <c r="G18" s="23">
        <f t="shared" si="6"/>
        <v>67.800000000000011</v>
      </c>
      <c r="H18" s="23">
        <f t="shared" si="6"/>
        <v>129.39999999999998</v>
      </c>
      <c r="I18" s="23">
        <f t="shared" si="6"/>
        <v>334.50000000000028</v>
      </c>
      <c r="J18" s="23"/>
      <c r="K18" s="23">
        <f t="shared" ref="K18:O18" si="7">+SUM(K10:K17)</f>
        <v>70.200000000000017</v>
      </c>
      <c r="L18" s="23">
        <f t="shared" si="7"/>
        <v>81.799999999999983</v>
      </c>
      <c r="M18" s="23">
        <f t="shared" si="7"/>
        <v>75.899999999999949</v>
      </c>
      <c r="N18" s="23">
        <f t="shared" si="7"/>
        <v>114.10000000000004</v>
      </c>
      <c r="O18" s="23">
        <f t="shared" si="7"/>
        <v>342.00000000000023</v>
      </c>
      <c r="Q18" s="23">
        <f t="shared" ref="Q18:R18" si="8">+SUM(Q10:Q17)</f>
        <v>60.399999999999913</v>
      </c>
      <c r="R18" s="23">
        <f t="shared" si="8"/>
        <v>68.100000000000051</v>
      </c>
      <c r="S18" s="23">
        <f>+SUM(S10:S17)</f>
        <v>74.500000000000028</v>
      </c>
      <c r="T18" s="23">
        <f>+SUM(T10:T17)</f>
        <v>110.69999999999996</v>
      </c>
      <c r="U18" s="23">
        <f t="shared" ref="U18" si="9">+SUM(U10:U17)</f>
        <v>313.7000000000001</v>
      </c>
      <c r="W18" s="23">
        <f t="shared" ref="W18:X18" si="10">+SUM(W10:W17)</f>
        <v>69.099999999999937</v>
      </c>
      <c r="X18" s="23">
        <f t="shared" si="10"/>
        <v>109.50000000000004</v>
      </c>
      <c r="Y18" s="23">
        <f t="shared" ref="Y18:AA18" si="11">+SUM(Y10:Y17)</f>
        <v>114.49999999999991</v>
      </c>
      <c r="Z18" s="23">
        <f t="shared" si="11"/>
        <v>158.60000000000002</v>
      </c>
      <c r="AA18" s="23">
        <f t="shared" si="11"/>
        <v>451.69999999999993</v>
      </c>
      <c r="AC18" s="23">
        <f t="shared" ref="AC18:AD18" si="12">+SUM(AC10:AC17)</f>
        <v>116.10000000000002</v>
      </c>
      <c r="AD18" s="23">
        <f t="shared" si="12"/>
        <v>120.19999999999999</v>
      </c>
      <c r="AE18" s="23">
        <f t="shared" ref="AE18:AG18" si="13">+SUM(AE10:AE17)</f>
        <v>138.40000000000006</v>
      </c>
      <c r="AF18" s="23">
        <f t="shared" si="13"/>
        <v>167.90000000000006</v>
      </c>
      <c r="AG18" s="23">
        <f t="shared" si="13"/>
        <v>542.6</v>
      </c>
    </row>
    <row r="19" spans="1:33"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c r="AF19" s="7">
        <f>+AF18/AF10</f>
        <v>0.32786565123999228</v>
      </c>
      <c r="AG19" s="7">
        <f>+AG18/AG10</f>
        <v>0.30423324922904404</v>
      </c>
    </row>
    <row r="20" spans="1:33" s="5" customFormat="1" ht="18" customHeight="1">
      <c r="A20" s="16" t="s">
        <v>63</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c r="AF20" s="22">
        <v>-0.8</v>
      </c>
      <c r="AG20" s="35">
        <f>+SUM(AC20:AF20)</f>
        <v>-1.3</v>
      </c>
    </row>
    <row r="21" spans="1:33" s="5" customFormat="1" ht="12.75" customHeight="1">
      <c r="A21" s="16" t="s">
        <v>64</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c r="AF21" s="22">
        <v>-58.1</v>
      </c>
      <c r="AG21" s="35">
        <f>+SUM(AC21:AF21)</f>
        <v>-177.6</v>
      </c>
    </row>
    <row r="22" spans="1:33" s="5" customFormat="1" ht="12.75" customHeight="1">
      <c r="A22" s="52" t="s">
        <v>124</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c r="AF22" s="22">
        <v>-0.6</v>
      </c>
      <c r="AG22" s="35">
        <f>+SUM(AC22:AF22)</f>
        <v>-1.6</v>
      </c>
    </row>
    <row r="23" spans="1:33" s="5" customFormat="1" ht="21" customHeight="1" collapsed="1">
      <c r="A23" s="5" t="s">
        <v>82</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c r="AF23" s="23">
        <f>+AF18+SUM(AF20:AF22)</f>
        <v>108.40000000000006</v>
      </c>
      <c r="AG23" s="23">
        <f>+AG18+SUM(AG20:AG22)</f>
        <v>362.1</v>
      </c>
    </row>
    <row r="24" spans="1:33"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c r="AF24" s="32">
        <f>+ROUND(AF23/AF25,2)</f>
        <v>0.87</v>
      </c>
      <c r="AG24" s="32">
        <f>+ROUND(AG23/AG25,2)</f>
        <v>2.92</v>
      </c>
    </row>
    <row r="25" spans="1:33"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row>
    <row r="26" spans="1:33" s="5" customFormat="1" ht="42" customHeight="1">
      <c r="A26" s="5" t="s">
        <v>71</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c r="AE26" s="25">
        <f>+AE27+AE30</f>
        <v>394.29999999999995</v>
      </c>
      <c r="AF26" s="25">
        <f>+AF27+AF30</f>
        <v>462.1</v>
      </c>
      <c r="AG26" s="25">
        <f>+AG27+AG30</f>
        <v>1617.4</v>
      </c>
    </row>
    <row r="27" spans="1:33" s="6" customFormat="1">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c r="AE27" s="20">
        <v>309.89999999999998</v>
      </c>
      <c r="AF27" s="20">
        <v>371</v>
      </c>
      <c r="AG27" s="31">
        <f>+AC27+AD27+AE27+AF27</f>
        <v>1276.4000000000001</v>
      </c>
    </row>
    <row r="28" spans="1:33" s="6" customFormat="1" ht="13.5" customHeight="1">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c r="AE28" s="20">
        <v>182.6</v>
      </c>
      <c r="AF28" s="20">
        <v>220.2</v>
      </c>
      <c r="AG28" s="31">
        <f>+AC28+AD28+AE28+AF28</f>
        <v>762.90000000000009</v>
      </c>
    </row>
    <row r="29" spans="1:33" s="6" customFormat="1">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c r="AE29" s="20">
        <v>55.3</v>
      </c>
      <c r="AF29" s="20">
        <v>70.7</v>
      </c>
      <c r="AG29" s="31">
        <f>+AC29+AD29+AE29+AF29</f>
        <v>229.89999999999998</v>
      </c>
    </row>
    <row r="30" spans="1:33" s="6" customFormat="1">
      <c r="A30" s="52" t="s">
        <v>123</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row>
    <row r="31" spans="1:33"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c r="AF31" s="25">
        <f>+SUM(AF32:AF34)</f>
        <v>512.1</v>
      </c>
      <c r="AG31" s="25">
        <f>+SUM(AG32:AG34)</f>
        <v>1783.5</v>
      </c>
    </row>
    <row r="32" spans="1:33"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c r="AF32" s="20">
        <v>135.6</v>
      </c>
      <c r="AG32" s="31">
        <f>+AC32+AD32+AE32+AF32</f>
        <v>488.79999999999995</v>
      </c>
    </row>
    <row r="33" spans="1:33"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c r="AF33" s="20">
        <v>251.4</v>
      </c>
      <c r="AG33" s="31">
        <f>+AC33+AD33+AE33+AF33</f>
        <v>827.30000000000007</v>
      </c>
    </row>
    <row r="34" spans="1:33"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c r="AF34" s="20">
        <v>125.1</v>
      </c>
      <c r="AG34" s="31">
        <f>+AC34+AD34+AE34+AF34</f>
        <v>467.4</v>
      </c>
    </row>
    <row r="35" spans="1:33"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row>
    <row r="36" spans="1:33"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c r="AF36" s="45">
        <v>0.09</v>
      </c>
      <c r="AG36" s="45">
        <v>0.14000000000000001</v>
      </c>
    </row>
    <row r="37" spans="1:33" s="6" customFormat="1" ht="12.75" customHeight="1">
      <c r="A37" s="16" t="s">
        <v>57</v>
      </c>
      <c r="B37" s="47" t="s">
        <v>75</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row>
    <row r="38" spans="1:33" s="6" customFormat="1" ht="12.75" customHeight="1">
      <c r="A38" s="16" t="s">
        <v>58</v>
      </c>
      <c r="B38" s="47" t="s">
        <v>75</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c r="AF38" s="48">
        <v>0.06</v>
      </c>
      <c r="AG38" s="48">
        <v>0.13</v>
      </c>
    </row>
    <row r="39" spans="1:33"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c r="AF39" s="48">
        <v>0.08</v>
      </c>
      <c r="AG39" s="48">
        <v>0.15</v>
      </c>
    </row>
    <row r="40" spans="1:33" s="6" customFormat="1">
      <c r="A40" s="6" t="s">
        <v>59</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row>
    <row r="41" spans="1:33" s="5" customFormat="1" ht="21" customHeight="1">
      <c r="A41" s="5" t="s">
        <v>71</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row>
    <row r="42" spans="1:33" s="6" customFormat="1">
      <c r="A42" s="6" t="s">
        <v>13</v>
      </c>
      <c r="B42" s="47" t="s">
        <v>75</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c r="AE42" s="48">
        <v>0.09</v>
      </c>
      <c r="AF42" s="48">
        <v>0.08</v>
      </c>
      <c r="AG42" s="48">
        <v>0.16</v>
      </c>
    </row>
    <row r="43" spans="1:33" s="6" customFormat="1" ht="13.5" customHeight="1">
      <c r="A43" s="6" t="s">
        <v>14</v>
      </c>
      <c r="B43" s="47" t="s">
        <v>75</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c r="AE43" s="48">
        <v>7.0000000000000007E-2</v>
      </c>
      <c r="AF43" s="48">
        <v>7.0000000000000007E-2</v>
      </c>
      <c r="AG43" s="48">
        <v>0.16</v>
      </c>
    </row>
    <row r="44" spans="1:33" s="6" customFormat="1">
      <c r="A44" s="6" t="s">
        <v>15</v>
      </c>
      <c r="B44" s="47" t="s">
        <v>75</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c r="AE44" s="48">
        <v>0.1</v>
      </c>
      <c r="AF44" s="48">
        <v>0.03</v>
      </c>
      <c r="AG44" s="48">
        <v>0.14000000000000001</v>
      </c>
    </row>
    <row r="45" spans="1:33" s="6" customFormat="1">
      <c r="A45" s="52" t="s">
        <v>123</v>
      </c>
      <c r="B45" s="47" t="s">
        <v>75</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row>
    <row r="46" spans="1:33"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row>
    <row r="47" spans="1:33"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c r="AF47" s="48">
        <v>0</v>
      </c>
      <c r="AG47" s="48">
        <v>0.11</v>
      </c>
    </row>
    <row r="48" spans="1:33"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c r="AF48" s="48">
        <v>0.15</v>
      </c>
      <c r="AG48" s="48">
        <v>0.17</v>
      </c>
    </row>
    <row r="49" spans="1:33"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c r="AF49" s="48">
        <v>0.06</v>
      </c>
      <c r="AG49" s="48">
        <v>0.14000000000000001</v>
      </c>
    </row>
    <row r="50" spans="1:33"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row>
    <row r="51" spans="1:33"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c r="AF51" s="44">
        <f>+'Income Statement IFRS'!AF51</f>
        <v>9556</v>
      </c>
      <c r="AG51" s="9">
        <f>AF51</f>
        <v>9556</v>
      </c>
    </row>
    <row r="52" spans="1:33" s="9" customFormat="1" ht="21" customHeight="1">
      <c r="A52" s="56" t="s">
        <v>108</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c r="AF52" s="44">
        <f>+'Income Statement IFRS'!AF52</f>
        <v>12136</v>
      </c>
      <c r="AG52" s="9">
        <f>+AC52+AD52+AE52+AF52</f>
        <v>47905</v>
      </c>
    </row>
    <row r="53" spans="1:33" s="6" customFormat="1">
      <c r="B53" s="13"/>
      <c r="C53" s="13"/>
      <c r="D53" s="13"/>
      <c r="E53" s="13"/>
      <c r="F53" s="13"/>
      <c r="G53" s="13"/>
      <c r="H53" s="13"/>
      <c r="I53" s="13"/>
      <c r="J53" s="13"/>
      <c r="K53" s="13"/>
      <c r="L53" s="13"/>
      <c r="M53" s="13"/>
      <c r="N53" s="13"/>
      <c r="O53" s="34"/>
      <c r="U53" s="34"/>
      <c r="AA53" s="34"/>
      <c r="AG53" s="34"/>
    </row>
    <row r="54" spans="1:33"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row>
    <row r="55" spans="1:33" s="6" customFormat="1" ht="12.75" customHeight="1">
      <c r="A55" s="57" t="s">
        <v>109</v>
      </c>
      <c r="B55" s="13"/>
      <c r="C55" s="13"/>
      <c r="D55" s="13"/>
      <c r="E55" s="13"/>
      <c r="F55" s="13"/>
      <c r="G55" s="13"/>
      <c r="H55" s="13"/>
      <c r="I55" s="13"/>
      <c r="J55" s="13"/>
      <c r="K55" s="13"/>
      <c r="L55" s="13"/>
      <c r="M55" s="13"/>
      <c r="O55" s="34"/>
      <c r="U55" s="34"/>
      <c r="AA55" s="34"/>
      <c r="AG55" s="34"/>
    </row>
    <row r="56" spans="1:33" s="6" customFormat="1" ht="49.5" customHeight="1">
      <c r="A56" s="69" t="s">
        <v>88</v>
      </c>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row>
    <row r="57" spans="1:33" s="6" customFormat="1" ht="62.25" customHeight="1">
      <c r="A57" s="70" t="s">
        <v>87</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row>
  </sheetData>
  <mergeCells count="2">
    <mergeCell ref="A56:AC56"/>
    <mergeCell ref="A57:AC57"/>
  </mergeCells>
  <phoneticPr fontId="0" type="noConversion"/>
  <printOptions horizontalCentered="1"/>
  <pageMargins left="0.25" right="0.18" top="0.3" bottom="0.36" header="0.23" footer="0.35"/>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AG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33" ht="20.25">
      <c r="A1" s="1" t="s">
        <v>97</v>
      </c>
      <c r="B1" s="1"/>
    </row>
    <row r="2" spans="1:33" ht="12.75" customHeight="1">
      <c r="A2" s="2"/>
      <c r="B2" s="2"/>
    </row>
    <row r="3" spans="1:33" ht="12.75" customHeight="1">
      <c r="A3" s="2" t="s">
        <v>43</v>
      </c>
      <c r="B3" s="2"/>
    </row>
    <row r="4" spans="1:33">
      <c r="A4" s="2"/>
      <c r="B4" s="2"/>
    </row>
    <row r="5" spans="1:33">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row>
    <row r="6" spans="1:33" s="5" customFormat="1" ht="21" customHeight="1">
      <c r="A6" s="5" t="s">
        <v>50</v>
      </c>
    </row>
    <row r="7" spans="1:33" s="8" customFormat="1" ht="12.75" customHeight="1">
      <c r="A7" s="19" t="s">
        <v>53</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c r="AF7" s="24">
        <f>+'Income Statement IFRS'!AF10</f>
        <v>512.1</v>
      </c>
      <c r="AG7" s="24">
        <f>+'Income Statement IFRS'!AG10</f>
        <v>1783</v>
      </c>
    </row>
    <row r="8" spans="1:33" s="6" customFormat="1" ht="12.75" customHeight="1">
      <c r="A8" s="16" t="s">
        <v>51</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c r="AF8" s="22">
        <v>0</v>
      </c>
      <c r="AG8" s="24">
        <f>+SUM(AC8:AF8)</f>
        <v>0.5</v>
      </c>
    </row>
    <row r="9" spans="1:33" s="6" customFormat="1" ht="12.75" customHeight="1">
      <c r="A9" s="16" t="s">
        <v>94</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c r="AF9" s="24">
        <f>+AF8+AF7</f>
        <v>512.1</v>
      </c>
      <c r="AG9" s="24">
        <f>+AG8+AG7</f>
        <v>1783.5</v>
      </c>
    </row>
    <row r="10" spans="1:33"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c r="AF10" s="24"/>
      <c r="AG10" s="24"/>
    </row>
    <row r="11" spans="1:33" s="6" customFormat="1" ht="12.75" customHeight="1">
      <c r="A11" s="16" t="s">
        <v>54</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c r="AF11" s="24">
        <f>+'Income Statement IFRS'!AF18</f>
        <v>135.70000000000005</v>
      </c>
      <c r="AG11" s="24">
        <f>+'Income Statement IFRS'!AG18</f>
        <v>427.9000000000002</v>
      </c>
    </row>
    <row r="12" spans="1:33" s="5" customFormat="1" ht="12.75" customHeight="1">
      <c r="A12" s="16" t="s">
        <v>51</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c r="AF12" s="24">
        <f>+AF8</f>
        <v>0</v>
      </c>
      <c r="AG12" s="24">
        <f>+AG8</f>
        <v>0.5</v>
      </c>
    </row>
    <row r="13" spans="1:33" s="5" customFormat="1" ht="12.75" customHeight="1">
      <c r="A13" s="16" t="s">
        <v>72</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c r="AF13" s="24">
        <f>-'Income Statement IFRS'!AF16</f>
        <v>21.1</v>
      </c>
      <c r="AG13" s="24">
        <f>-'Income Statement IFRS'!AG16</f>
        <v>83.6</v>
      </c>
    </row>
    <row r="14" spans="1:33" s="16" customFormat="1" ht="12.75" customHeight="1">
      <c r="A14" s="16" t="s">
        <v>52</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c r="AF14" s="22">
        <v>6</v>
      </c>
      <c r="AG14" s="24">
        <f>+SUM(AC14:AF14)</f>
        <v>20.7</v>
      </c>
    </row>
    <row r="15" spans="1:33" s="16" customFormat="1" ht="12.75" customHeight="1">
      <c r="A15" s="51" t="s">
        <v>90</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c r="AF15" s="22">
        <v>5.0999999999999996</v>
      </c>
      <c r="AG15" s="24">
        <f>+SUM(AC15:AF15)</f>
        <v>9.8999999999999986</v>
      </c>
    </row>
    <row r="16" spans="1:33" s="10" customFormat="1" ht="12.75" customHeight="1">
      <c r="A16" s="16" t="s">
        <v>95</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c r="AF16" s="24">
        <f>SUM(AF11:AF15)</f>
        <v>167.90000000000003</v>
      </c>
      <c r="AG16" s="24">
        <f>SUM(AG11:AG15)</f>
        <v>542.60000000000025</v>
      </c>
    </row>
    <row r="17" spans="1:33" s="6" customFormat="1" ht="21" customHeight="1">
      <c r="A17" s="5" t="s">
        <v>83</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c r="AF17" s="24"/>
      <c r="AG17" s="24"/>
    </row>
    <row r="18" spans="1:33" s="5" customFormat="1" ht="12.75" customHeight="1">
      <c r="A18" s="16" t="s">
        <v>55</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c r="AF18" s="24">
        <f>+'Income Statement IFRS'!AF23</f>
        <v>84.700000000000045</v>
      </c>
      <c r="AG18" s="24">
        <f>+'Income Statement IFRS'!AG23</f>
        <v>289.20000000000016</v>
      </c>
    </row>
    <row r="19" spans="1:33"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c r="AF19" s="24">
        <f>+AF8</f>
        <v>0</v>
      </c>
      <c r="AG19" s="24">
        <f>+AG8</f>
        <v>0.5</v>
      </c>
    </row>
    <row r="20" spans="1:33"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AG20" si="10">+AE13</f>
        <v>20.7</v>
      </c>
      <c r="AF20" s="24">
        <f t="shared" si="10"/>
        <v>21.1</v>
      </c>
      <c r="AG20" s="24">
        <f t="shared" si="10"/>
        <v>83.6</v>
      </c>
    </row>
    <row r="21" spans="1:33">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1">+S14</f>
        <v>5.6</v>
      </c>
      <c r="T21" s="24">
        <f t="shared" si="11"/>
        <v>6.1</v>
      </c>
      <c r="U21" s="24">
        <f t="shared" si="11"/>
        <v>24.5</v>
      </c>
      <c r="W21" s="24">
        <f t="shared" ref="W21:X21" si="12">+W14</f>
        <v>4.8</v>
      </c>
      <c r="X21" s="24">
        <f t="shared" si="12"/>
        <v>6.9</v>
      </c>
      <c r="Y21" s="24">
        <f t="shared" ref="Y21:AA21" si="13">+Y14</f>
        <v>5.3</v>
      </c>
      <c r="Z21" s="24">
        <f t="shared" si="13"/>
        <v>3.9</v>
      </c>
      <c r="AA21" s="24">
        <f t="shared" si="13"/>
        <v>20.9</v>
      </c>
      <c r="AC21" s="24">
        <f t="shared" ref="AC21:AD21" si="14">+AC14</f>
        <v>3.8</v>
      </c>
      <c r="AD21" s="24">
        <f t="shared" si="14"/>
        <v>4</v>
      </c>
      <c r="AE21" s="24">
        <f t="shared" ref="AE21:AG21" si="15">+AE14</f>
        <v>6.9</v>
      </c>
      <c r="AF21" s="24">
        <f t="shared" si="15"/>
        <v>6</v>
      </c>
      <c r="AG21" s="24">
        <f t="shared" si="15"/>
        <v>20.7</v>
      </c>
    </row>
    <row r="22" spans="1:33">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16">+S15</f>
        <v>2.5</v>
      </c>
      <c r="T22" s="24">
        <f t="shared" si="16"/>
        <v>3.4</v>
      </c>
      <c r="U22" s="24">
        <f t="shared" si="16"/>
        <v>15.1</v>
      </c>
      <c r="W22" s="24">
        <f t="shared" ref="W22:X22" si="17">+W15</f>
        <v>5</v>
      </c>
      <c r="X22" s="24">
        <f t="shared" si="17"/>
        <v>6.6</v>
      </c>
      <c r="Y22" s="24">
        <f t="shared" ref="Y22:AA22" si="18">+Y15</f>
        <v>7.3</v>
      </c>
      <c r="Z22" s="24">
        <f t="shared" si="18"/>
        <v>1.9</v>
      </c>
      <c r="AA22" s="24">
        <f t="shared" si="18"/>
        <v>20.799999999999997</v>
      </c>
      <c r="AC22" s="24">
        <f t="shared" ref="AC22:AD22" si="19">+AC15</f>
        <v>-0.2</v>
      </c>
      <c r="AD22" s="24">
        <f t="shared" si="19"/>
        <v>2.5</v>
      </c>
      <c r="AE22" s="24">
        <f t="shared" ref="AE22:AG22" si="20">+AE15</f>
        <v>2.5</v>
      </c>
      <c r="AF22" s="24">
        <f t="shared" si="20"/>
        <v>5.0999999999999996</v>
      </c>
      <c r="AG22" s="24">
        <f t="shared" si="20"/>
        <v>9.8999999999999986</v>
      </c>
    </row>
    <row r="23" spans="1:33">
      <c r="A23" s="54" t="s">
        <v>117</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c r="AF23" s="22">
        <v>4.4000000000000004</v>
      </c>
      <c r="AG23" s="24">
        <f>+SUM(AC23:AF23)</f>
        <v>-2.6999999999999993</v>
      </c>
    </row>
    <row r="24" spans="1:33">
      <c r="A24" s="54" t="s">
        <v>105</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c r="AF24" s="22">
        <v>-12.9</v>
      </c>
      <c r="AG24" s="24">
        <f>+SUM(AC24:AF24)</f>
        <v>-39.1</v>
      </c>
    </row>
    <row r="25" spans="1:33">
      <c r="A25" t="s">
        <v>96</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c r="AF25" s="24">
        <f>SUM(AF18:AF24)</f>
        <v>108.40000000000003</v>
      </c>
      <c r="AG25" s="24">
        <f>SUM(AG18:AG24)</f>
        <v>362.10000000000014</v>
      </c>
    </row>
    <row r="29" spans="1:33">
      <c r="N29" s="31"/>
    </row>
  </sheetData>
  <phoneticPr fontId="0" type="noConversion"/>
  <printOptions horizontalCentered="1"/>
  <pageMargins left="0.25" right="0.18" top="1" bottom="1" header="0.5" footer="0.5"/>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G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9.140625" hidden="1" customWidth="1" outlineLevel="1"/>
    <col min="21" max="21" width="9.140625" collapsed="1"/>
    <col min="22" max="22" width="4.5703125" customWidth="1"/>
    <col min="28" max="28" width="4.5703125" customWidth="1"/>
  </cols>
  <sheetData>
    <row r="1" spans="1:33" ht="20.25">
      <c r="A1" s="1" t="s">
        <v>40</v>
      </c>
      <c r="B1" s="1"/>
    </row>
    <row r="2" spans="1:33" ht="12.75" customHeight="1">
      <c r="A2" s="2"/>
      <c r="B2" s="2"/>
    </row>
    <row r="3" spans="1:33" ht="12.75" customHeight="1">
      <c r="A3" s="2" t="s">
        <v>43</v>
      </c>
      <c r="B3" s="2"/>
    </row>
    <row r="4" spans="1:33">
      <c r="A4" s="2"/>
      <c r="B4" s="2"/>
    </row>
    <row r="5" spans="1:33">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row>
    <row r="6" spans="1:33" s="5" customFormat="1" ht="21" customHeight="1">
      <c r="A6" s="5" t="s">
        <v>25</v>
      </c>
    </row>
    <row r="7" spans="1:33" s="8" customFormat="1" ht="18" customHeight="1">
      <c r="A7" s="8" t="s">
        <v>81</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c r="AF7" s="20">
        <v>1154.3</v>
      </c>
      <c r="AG7" s="28">
        <f>+AF7</f>
        <v>1154.3</v>
      </c>
    </row>
    <row r="8" spans="1:33" s="8" customFormat="1" ht="12.75" customHeight="1">
      <c r="A8" s="8" t="s">
        <v>80</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c r="AF8" s="20">
        <v>268.7</v>
      </c>
      <c r="AG8" s="28">
        <f>+AF8</f>
        <v>268.7</v>
      </c>
    </row>
    <row r="9" spans="1:33"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c r="AF9" s="20">
        <v>494.3</v>
      </c>
      <c r="AG9" s="28">
        <f>+AF9</f>
        <v>494.3</v>
      </c>
    </row>
    <row r="10" spans="1:33"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c r="AF10" s="20">
        <v>139.4</v>
      </c>
      <c r="AG10" s="28">
        <f>+AF10</f>
        <v>139.4</v>
      </c>
    </row>
    <row r="11" spans="1:33"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c r="AF11" s="25">
        <f>SUM(AF7:AF10)</f>
        <v>2056.6999999999998</v>
      </c>
      <c r="AG11" s="25">
        <f>SUM(AG7:AG10)</f>
        <v>2056.6999999999998</v>
      </c>
    </row>
    <row r="12" spans="1:33" s="8" customFormat="1" ht="18" customHeight="1">
      <c r="A12" s="53" t="s">
        <v>101</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c r="AF12" s="20">
        <v>106.6</v>
      </c>
      <c r="AG12" s="28">
        <f>+AF12</f>
        <v>106.6</v>
      </c>
    </row>
    <row r="13" spans="1:33" s="6" customFormat="1">
      <c r="A13" s="6" t="s">
        <v>73</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c r="AF13" s="20">
        <v>1241.9000000000001</v>
      </c>
      <c r="AG13" s="28">
        <f>+AF13</f>
        <v>1241.9000000000001</v>
      </c>
    </row>
    <row r="14" spans="1:33"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c r="AF14" s="20">
        <v>111.6</v>
      </c>
      <c r="AG14" s="28">
        <f>+AF14</f>
        <v>111.6</v>
      </c>
    </row>
    <row r="15" spans="1:33"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c r="AF15" s="55">
        <f>SUM(AF11:AF14)</f>
        <v>3516.7999999999997</v>
      </c>
      <c r="AG15" s="55">
        <f>SUM(AG11:AG14)</f>
        <v>3516.7999999999997</v>
      </c>
    </row>
    <row r="16" spans="1:33"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row>
    <row r="17" spans="1:33" s="16" customFormat="1" ht="18" customHeight="1">
      <c r="A17" s="16" t="s">
        <v>89</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c r="AF17" s="22">
        <v>99.9</v>
      </c>
      <c r="AG17" s="28">
        <f>+AF17</f>
        <v>99.9</v>
      </c>
    </row>
    <row r="18" spans="1:33" s="5" customFormat="1" ht="12.75" customHeight="1">
      <c r="A18" s="16" t="s">
        <v>74</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c r="AF18" s="22">
        <v>492</v>
      </c>
      <c r="AG18" s="28">
        <f>+AF18</f>
        <v>492</v>
      </c>
    </row>
    <row r="19" spans="1:33" s="5" customFormat="1" ht="12.75" customHeight="1">
      <c r="A19" s="52" t="s">
        <v>130</v>
      </c>
      <c r="B19" s="22">
        <v>0</v>
      </c>
      <c r="C19" s="22">
        <v>0</v>
      </c>
      <c r="D19" s="34"/>
      <c r="E19" s="22">
        <v>0</v>
      </c>
      <c r="F19" s="22">
        <v>0</v>
      </c>
      <c r="G19" s="22">
        <v>0</v>
      </c>
      <c r="H19" s="22">
        <v>0</v>
      </c>
      <c r="I19" s="28">
        <f>+H19</f>
        <v>0</v>
      </c>
      <c r="J19" s="34"/>
      <c r="K19" s="22">
        <v>0</v>
      </c>
      <c r="L19" s="22">
        <v>0</v>
      </c>
      <c r="M19" s="22">
        <v>0</v>
      </c>
      <c r="N19" s="22">
        <v>0</v>
      </c>
      <c r="O19" s="28">
        <f>+N19</f>
        <v>0</v>
      </c>
      <c r="Q19" s="22">
        <v>0</v>
      </c>
      <c r="R19" s="22">
        <v>0</v>
      </c>
      <c r="S19" s="22">
        <v>0</v>
      </c>
      <c r="T19" s="22">
        <v>0</v>
      </c>
      <c r="U19" s="28">
        <f>+T19</f>
        <v>0</v>
      </c>
      <c r="W19" s="22">
        <v>0</v>
      </c>
      <c r="X19" s="22">
        <v>26.7</v>
      </c>
      <c r="Y19" s="22">
        <v>25.5</v>
      </c>
      <c r="Z19" s="22">
        <v>26.7</v>
      </c>
      <c r="AA19" s="28">
        <f>+Z19</f>
        <v>26.7</v>
      </c>
      <c r="AC19" s="22">
        <v>24.7</v>
      </c>
      <c r="AD19" s="22">
        <v>24.9</v>
      </c>
      <c r="AE19" s="22">
        <v>27.9</v>
      </c>
      <c r="AF19" s="22">
        <v>228.9</v>
      </c>
      <c r="AG19" s="28">
        <f>+AF19</f>
        <v>228.9</v>
      </c>
    </row>
    <row r="20" spans="1:33" s="5" customFormat="1" ht="12.75" customHeight="1">
      <c r="A20" s="16" t="s">
        <v>30</v>
      </c>
      <c r="B20" s="66">
        <v>223.6</v>
      </c>
      <c r="C20" s="66">
        <v>166.9</v>
      </c>
      <c r="D20" s="67"/>
      <c r="E20" s="66">
        <v>182.1</v>
      </c>
      <c r="F20" s="66">
        <v>193.9</v>
      </c>
      <c r="G20" s="66">
        <v>208.4</v>
      </c>
      <c r="H20" s="66">
        <v>181.3</v>
      </c>
      <c r="I20" s="68">
        <f>+H20</f>
        <v>181.3</v>
      </c>
      <c r="J20" s="67"/>
      <c r="K20" s="66">
        <v>175.5</v>
      </c>
      <c r="L20" s="66">
        <v>187.3</v>
      </c>
      <c r="M20" s="66">
        <v>215.6</v>
      </c>
      <c r="N20" s="66">
        <v>202.2</v>
      </c>
      <c r="O20" s="68">
        <f>+N20</f>
        <v>202.2</v>
      </c>
      <c r="P20" s="65"/>
      <c r="Q20" s="66">
        <v>166.9</v>
      </c>
      <c r="R20" s="66">
        <v>166.5</v>
      </c>
      <c r="S20" s="66">
        <v>181</v>
      </c>
      <c r="T20" s="66">
        <v>174.3</v>
      </c>
      <c r="U20" s="68">
        <f>+T20</f>
        <v>174.3</v>
      </c>
      <c r="V20" s="65"/>
      <c r="W20" s="66">
        <v>192.9</v>
      </c>
      <c r="X20" s="66">
        <f>274.5-26.7</f>
        <v>247.8</v>
      </c>
      <c r="Y20" s="66">
        <f>282.3-25.5</f>
        <v>256.8</v>
      </c>
      <c r="Z20" s="66">
        <f>295-26.7</f>
        <v>268.3</v>
      </c>
      <c r="AA20" s="68">
        <f>+Z20</f>
        <v>268.3</v>
      </c>
      <c r="AB20" s="65"/>
      <c r="AC20" s="66">
        <f>282.7-24.7</f>
        <v>258</v>
      </c>
      <c r="AD20" s="66">
        <f>280.9-24.9</f>
        <v>255.99999999999997</v>
      </c>
      <c r="AE20" s="66">
        <f>312.6-27.9</f>
        <v>284.70000000000005</v>
      </c>
      <c r="AF20" s="66">
        <f>317.3</f>
        <v>317.3</v>
      </c>
      <c r="AG20" s="68">
        <f>+AF20</f>
        <v>317.3</v>
      </c>
    </row>
    <row r="21" spans="1:33" s="6" customFormat="1" ht="12.75" customHeight="1">
      <c r="A21" s="5" t="s">
        <v>31</v>
      </c>
      <c r="B21" s="23">
        <f>SUM(B17:B20)</f>
        <v>423.79999999999995</v>
      </c>
      <c r="C21" s="23">
        <f>SUM(C17:C20)</f>
        <v>392.4</v>
      </c>
      <c r="D21" s="28"/>
      <c r="E21" s="23">
        <f>SUM(E17:E20)</f>
        <v>429.2</v>
      </c>
      <c r="F21" s="23">
        <f>SUM(F17:F20)</f>
        <v>441.70000000000005</v>
      </c>
      <c r="G21" s="23">
        <f>SUM(G17:G20)</f>
        <v>441.20000000000005</v>
      </c>
      <c r="H21" s="23">
        <f>SUM(H17:H20)</f>
        <v>437.20000000000005</v>
      </c>
      <c r="I21" s="23">
        <f>SUM(I17:I20)</f>
        <v>437.20000000000005</v>
      </c>
      <c r="J21" s="28"/>
      <c r="K21" s="23">
        <f>SUM(K17:K20)</f>
        <v>443.4</v>
      </c>
      <c r="L21" s="23">
        <f>SUM(L17:L20)</f>
        <v>469.8</v>
      </c>
      <c r="M21" s="23">
        <f>SUM(M17:M20)</f>
        <v>512.29999999999995</v>
      </c>
      <c r="N21" s="23">
        <f>SUM(N17:N20)</f>
        <v>523</v>
      </c>
      <c r="O21" s="23">
        <f>SUM(O17:O20)</f>
        <v>523</v>
      </c>
      <c r="Q21" s="23">
        <f>SUM(Q17:Q20)</f>
        <v>507.29999999999995</v>
      </c>
      <c r="R21" s="23">
        <f>SUM(R17:R20)</f>
        <v>487.1</v>
      </c>
      <c r="S21" s="23">
        <f>SUM(S17:S20)</f>
        <v>480</v>
      </c>
      <c r="T21" s="23">
        <f>SUM(T17:T20)</f>
        <v>485.7</v>
      </c>
      <c r="U21" s="23">
        <f>SUM(U17:U20)</f>
        <v>485.7</v>
      </c>
      <c r="W21" s="23">
        <f>SUM(W17:W20)</f>
        <v>643.9</v>
      </c>
      <c r="X21" s="23">
        <f>SUM(X17:X20)</f>
        <v>806.5</v>
      </c>
      <c r="Y21" s="23">
        <f>SUM(Y17:Y20)</f>
        <v>724</v>
      </c>
      <c r="Z21" s="23">
        <f>SUM(Z17:Z20)</f>
        <v>775.1</v>
      </c>
      <c r="AA21" s="23">
        <f>SUM(AA17:AA20)</f>
        <v>775.1</v>
      </c>
      <c r="AC21" s="23">
        <f>SUM(AC17:AC20)</f>
        <v>807.2</v>
      </c>
      <c r="AD21" s="23">
        <f>SUM(AD17:AD20)</f>
        <v>828.1</v>
      </c>
      <c r="AE21" s="23">
        <f>SUM(AE17:AE20)</f>
        <v>852.5</v>
      </c>
      <c r="AF21" s="23">
        <f>SUM(AF17:AF20)</f>
        <v>1138.0999999999999</v>
      </c>
      <c r="AG21" s="23">
        <f>SUM(AG17:AG20)</f>
        <v>1138.0999999999999</v>
      </c>
    </row>
    <row r="22" spans="1:33" s="10" customFormat="1" ht="18" customHeight="1">
      <c r="A22" s="6" t="s">
        <v>32</v>
      </c>
      <c r="B22" s="22">
        <v>0</v>
      </c>
      <c r="C22" s="22">
        <v>200</v>
      </c>
      <c r="D22" s="34"/>
      <c r="E22" s="22">
        <v>200</v>
      </c>
      <c r="F22" s="22">
        <v>200</v>
      </c>
      <c r="G22" s="22">
        <v>200</v>
      </c>
      <c r="H22" s="22">
        <v>200</v>
      </c>
      <c r="I22" s="28">
        <f>+H22</f>
        <v>200</v>
      </c>
      <c r="J22" s="34"/>
      <c r="K22" s="22">
        <v>200</v>
      </c>
      <c r="L22" s="22">
        <v>200</v>
      </c>
      <c r="M22" s="22">
        <v>200</v>
      </c>
      <c r="N22" s="22">
        <v>200.7</v>
      </c>
      <c r="O22" s="28">
        <f>+N22</f>
        <v>200.7</v>
      </c>
      <c r="Q22" s="22">
        <v>200.3</v>
      </c>
      <c r="R22" s="22">
        <v>200.2</v>
      </c>
      <c r="S22" s="22">
        <v>200.2</v>
      </c>
      <c r="T22" s="22">
        <v>200.1</v>
      </c>
      <c r="U22" s="28">
        <f>+T22</f>
        <v>200.1</v>
      </c>
      <c r="W22" s="22">
        <v>200.2</v>
      </c>
      <c r="X22" s="22">
        <v>306.8</v>
      </c>
      <c r="Y22" s="22">
        <v>302.10000000000002</v>
      </c>
      <c r="Z22" s="22">
        <v>293.39999999999998</v>
      </c>
      <c r="AA22" s="28">
        <f>+Z22</f>
        <v>293.39999999999998</v>
      </c>
      <c r="AC22" s="22">
        <v>286.39999999999998</v>
      </c>
      <c r="AD22" s="22">
        <v>274.8</v>
      </c>
      <c r="AE22" s="22">
        <v>289.2</v>
      </c>
      <c r="AF22" s="22">
        <v>72.400000000000006</v>
      </c>
      <c r="AG22" s="28">
        <f>+AF22</f>
        <v>72.400000000000006</v>
      </c>
    </row>
    <row r="23" spans="1:33" s="10" customFormat="1" ht="12.75" customHeight="1">
      <c r="A23" s="6" t="s">
        <v>33</v>
      </c>
      <c r="B23" s="22">
        <v>49</v>
      </c>
      <c r="C23" s="22">
        <v>137</v>
      </c>
      <c r="D23" s="34"/>
      <c r="E23" s="22">
        <v>121.6</v>
      </c>
      <c r="F23" s="22">
        <v>141.19999999999999</v>
      </c>
      <c r="G23" s="22">
        <v>139.19999999999999</v>
      </c>
      <c r="H23" s="22">
        <v>104.9</v>
      </c>
      <c r="I23" s="28">
        <f>+H23</f>
        <v>104.9</v>
      </c>
      <c r="J23" s="34"/>
      <c r="K23" s="22">
        <v>99.3</v>
      </c>
      <c r="L23" s="22">
        <v>93.6</v>
      </c>
      <c r="M23" s="22">
        <v>95.1</v>
      </c>
      <c r="N23" s="22">
        <v>115.4</v>
      </c>
      <c r="O23" s="28">
        <f>+N23</f>
        <v>115.4</v>
      </c>
      <c r="Q23" s="22">
        <v>127.9</v>
      </c>
      <c r="R23" s="22">
        <v>124.1</v>
      </c>
      <c r="S23" s="22">
        <v>122.4</v>
      </c>
      <c r="T23" s="22">
        <v>165.1</v>
      </c>
      <c r="U23" s="28">
        <f>+T23</f>
        <v>165.1</v>
      </c>
      <c r="W23" s="22">
        <v>169.6</v>
      </c>
      <c r="X23" s="22">
        <v>233.1</v>
      </c>
      <c r="Y23" s="22">
        <v>238.1</v>
      </c>
      <c r="Z23" s="22">
        <v>211.5</v>
      </c>
      <c r="AA23" s="28">
        <f>+Z23</f>
        <v>211.5</v>
      </c>
      <c r="AC23" s="22">
        <v>192.6</v>
      </c>
      <c r="AD23" s="22">
        <v>200.4</v>
      </c>
      <c r="AE23" s="22">
        <v>208.5</v>
      </c>
      <c r="AF23" s="22">
        <v>222.6</v>
      </c>
      <c r="AG23" s="28">
        <f>+AF23</f>
        <v>222.6</v>
      </c>
    </row>
    <row r="24" spans="1:33" s="6" customFormat="1" ht="12.75" customHeight="1">
      <c r="A24" s="6" t="s">
        <v>119</v>
      </c>
      <c r="B24" s="20">
        <v>885.9</v>
      </c>
      <c r="C24" s="20">
        <v>1013.3</v>
      </c>
      <c r="D24" s="31"/>
      <c r="E24" s="20">
        <v>1050.0999999999999</v>
      </c>
      <c r="F24" s="20">
        <v>1056</v>
      </c>
      <c r="G24" s="20">
        <v>1066</v>
      </c>
      <c r="H24" s="20">
        <v>1116.9000000000001</v>
      </c>
      <c r="I24" s="28">
        <f>+H24</f>
        <v>1116.9000000000001</v>
      </c>
      <c r="J24" s="31"/>
      <c r="K24" s="20">
        <v>1089.5999999999999</v>
      </c>
      <c r="L24" s="20">
        <v>1107.0999999999999</v>
      </c>
      <c r="M24" s="20">
        <v>1248.7</v>
      </c>
      <c r="N24" s="20">
        <v>1302.9000000000001</v>
      </c>
      <c r="O24" s="28">
        <f>+N24</f>
        <v>1302.9000000000001</v>
      </c>
      <c r="Q24" s="20">
        <v>1386.3</v>
      </c>
      <c r="R24" s="20">
        <v>1312.2</v>
      </c>
      <c r="S24" s="20">
        <f>1332.2+1.1</f>
        <v>1333.3</v>
      </c>
      <c r="T24" s="20">
        <f>1447.7+1.1</f>
        <v>1448.8</v>
      </c>
      <c r="U24" s="28">
        <f>+T24</f>
        <v>1448.8</v>
      </c>
      <c r="W24" s="20">
        <f>1556.7+0.9</f>
        <v>1557.6000000000001</v>
      </c>
      <c r="X24" s="20">
        <f>1665.2+1</f>
        <v>1666.2</v>
      </c>
      <c r="Y24" s="20">
        <f>1621.5+1</f>
        <v>1622.5</v>
      </c>
      <c r="Z24" s="20">
        <f>1790.8+1</f>
        <v>1791.8</v>
      </c>
      <c r="AA24" s="28">
        <f>+Z24</f>
        <v>1791.8</v>
      </c>
      <c r="AC24" s="20">
        <f>1817.9+1</f>
        <v>1818.9</v>
      </c>
      <c r="AD24" s="20">
        <f>1783.2+0.9</f>
        <v>1784.1000000000001</v>
      </c>
      <c r="AE24" s="20">
        <f>1889.7+17.2</f>
        <v>1906.9</v>
      </c>
      <c r="AF24" s="20">
        <f>2066.2+17.5</f>
        <v>2083.6999999999998</v>
      </c>
      <c r="AG24" s="28">
        <f>+AF24</f>
        <v>2083.6999999999998</v>
      </c>
    </row>
    <row r="25" spans="1:33" s="5" customFormat="1" ht="20.100000000000001" customHeight="1" thickBot="1">
      <c r="A25" s="5" t="s">
        <v>8</v>
      </c>
      <c r="B25" s="55">
        <f>SUM(B21:B24)</f>
        <v>1358.6999999999998</v>
      </c>
      <c r="C25" s="55">
        <f>SUM(C21:C24)</f>
        <v>1742.6999999999998</v>
      </c>
      <c r="D25" s="25"/>
      <c r="E25" s="55">
        <f>SUM(E21:E24)</f>
        <v>1800.9</v>
      </c>
      <c r="F25" s="55">
        <f>SUM(F21:F24)</f>
        <v>1838.9</v>
      </c>
      <c r="G25" s="55">
        <f>SUM(G21:G24)</f>
        <v>1846.4</v>
      </c>
      <c r="H25" s="55">
        <f>SUM(H21:H24)</f>
        <v>1859</v>
      </c>
      <c r="I25" s="55">
        <f>SUM(I21:I24)</f>
        <v>1859</v>
      </c>
      <c r="J25" s="25"/>
      <c r="K25" s="55">
        <f>SUM(K21:K24)</f>
        <v>1832.2999999999997</v>
      </c>
      <c r="L25" s="55">
        <f>SUM(L21:L24)</f>
        <v>1870.5</v>
      </c>
      <c r="M25" s="55">
        <f>SUM(M21:M24)</f>
        <v>2056.1</v>
      </c>
      <c r="N25" s="55">
        <f>SUM(N21:N24)</f>
        <v>2142</v>
      </c>
      <c r="O25" s="55">
        <f>SUM(O21:O24)</f>
        <v>2142</v>
      </c>
      <c r="Q25" s="55">
        <f>SUM(Q21:Q24)</f>
        <v>2221.7999999999997</v>
      </c>
      <c r="R25" s="55">
        <f>SUM(R21:R24)</f>
        <v>2123.6</v>
      </c>
      <c r="S25" s="55">
        <f>SUM(S21:S24)</f>
        <v>2135.9</v>
      </c>
      <c r="T25" s="55">
        <f>SUM(T21:T24)</f>
        <v>2299.6999999999998</v>
      </c>
      <c r="U25" s="55">
        <f>SUM(U21:U24)</f>
        <v>2299.6999999999998</v>
      </c>
      <c r="W25" s="55">
        <f>SUM(W21:W24)</f>
        <v>2571.3000000000002</v>
      </c>
      <c r="X25" s="55">
        <f>SUM(X21:X24)</f>
        <v>3012.6</v>
      </c>
      <c r="Y25" s="55">
        <f>SUM(Y21:Y24)</f>
        <v>2886.7</v>
      </c>
      <c r="Z25" s="55">
        <f>SUM(Z21:Z24)</f>
        <v>3071.8</v>
      </c>
      <c r="AA25" s="55">
        <f>SUM(AA21:AA24)</f>
        <v>3071.8</v>
      </c>
      <c r="AC25" s="55">
        <f>SUM(AC21:AC24)</f>
        <v>3105.1</v>
      </c>
      <c r="AD25" s="55">
        <f>SUM(AD21:AD24)</f>
        <v>3087.4000000000005</v>
      </c>
      <c r="AE25" s="55">
        <f>SUM(AE21:AE24)</f>
        <v>3257.1000000000004</v>
      </c>
      <c r="AF25" s="55">
        <f>SUM(AF21:AF24)</f>
        <v>3516.7999999999997</v>
      </c>
      <c r="AG25" s="55">
        <f>SUM(AG21:AG24)</f>
        <v>3516.7999999999997</v>
      </c>
    </row>
    <row r="26" spans="1:33" ht="13.5" thickTop="1">
      <c r="B26" s="24"/>
    </row>
    <row r="27" spans="1:33">
      <c r="B27" s="24"/>
    </row>
    <row r="28" spans="1:33">
      <c r="B28" s="24"/>
    </row>
  </sheetData>
  <phoneticPr fontId="0" type="noConversion"/>
  <printOptions horizontalCentered="1"/>
  <pageMargins left="0.25" right="0.18" top="1" bottom="1" header="0.5" footer="0.5"/>
  <pageSetup paperSize="9" scale="76" orientation="landscape" r:id="rId1"/>
  <headerFooter alignWithMargins="0"/>
  <ignoredErrors>
    <ignoredError sqref="I21:V21 AA21 I11:AA11" formula="1"/>
  </ignoredErrors>
</worksheet>
</file>

<file path=xl/worksheets/sheet5.xml><?xml version="1.0" encoding="utf-8"?>
<worksheet xmlns="http://schemas.openxmlformats.org/spreadsheetml/2006/main" xmlns:r="http://schemas.openxmlformats.org/officeDocument/2006/relationships">
  <sheetPr codeName="Sheet5">
    <pageSetUpPr fitToPage="1"/>
  </sheetPr>
  <dimension ref="A1:AG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33" ht="20.25">
      <c r="A1" s="1" t="s">
        <v>42</v>
      </c>
      <c r="B1" s="1"/>
    </row>
    <row r="2" spans="1:33" ht="12.75" customHeight="1">
      <c r="A2" s="2"/>
      <c r="B2" s="2"/>
    </row>
    <row r="3" spans="1:33" ht="12.75" customHeight="1">
      <c r="A3" s="2" t="s">
        <v>43</v>
      </c>
      <c r="B3" s="2"/>
    </row>
    <row r="4" spans="1:33">
      <c r="A4" s="2"/>
      <c r="B4" s="2"/>
    </row>
    <row r="5" spans="1:33">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row>
    <row r="6" spans="1:33" s="5" customFormat="1" ht="21" customHeight="1">
      <c r="A6" s="16" t="s">
        <v>84</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c r="AF6" s="24">
        <f>+'Income Statement IFRS'!AF23</f>
        <v>84.700000000000045</v>
      </c>
      <c r="AG6" s="24">
        <f t="shared" ref="AG6:AG12" si="4">+SUM(AC6:AF6)</f>
        <v>289.19999999999993</v>
      </c>
    </row>
    <row r="7" spans="1:33" s="5" customFormat="1" ht="12.75" customHeight="1">
      <c r="A7" s="52" t="s">
        <v>124</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c r="AF7" s="24">
        <f>-'Income Statement IFRS'!AF22</f>
        <v>0.7</v>
      </c>
      <c r="AG7" s="24">
        <f t="shared" si="4"/>
        <v>1.2999999999999998</v>
      </c>
    </row>
    <row r="8" spans="1:33" s="5" customFormat="1" ht="12.75" customHeight="1">
      <c r="A8" s="16" t="s">
        <v>85</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c r="AF8" s="24">
        <f>SUM(AF6:AF7)</f>
        <v>85.400000000000048</v>
      </c>
      <c r="AG8" s="24">
        <f t="shared" si="4"/>
        <v>290.49999999999994</v>
      </c>
    </row>
    <row r="9" spans="1:33" s="8" customFormat="1" ht="12.75" customHeight="1">
      <c r="A9" s="53" t="s">
        <v>112</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c r="AF9" s="20">
        <v>6.1</v>
      </c>
      <c r="AG9" s="24">
        <f t="shared" si="4"/>
        <v>25.1</v>
      </c>
    </row>
    <row r="10" spans="1:33"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c r="AF10" s="20">
        <v>22</v>
      </c>
      <c r="AG10" s="24">
        <f t="shared" si="4"/>
        <v>87.3</v>
      </c>
    </row>
    <row r="11" spans="1:33"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c r="AF11" s="20">
        <v>51.2</v>
      </c>
      <c r="AG11" s="24">
        <f t="shared" si="4"/>
        <v>49.5</v>
      </c>
    </row>
    <row r="12" spans="1:33"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c r="AF12" s="22">
        <v>-96.2</v>
      </c>
      <c r="AG12" s="24">
        <f t="shared" si="4"/>
        <v>-1.5</v>
      </c>
    </row>
    <row r="13" spans="1:33" s="8" customFormat="1" ht="12.75" customHeight="1">
      <c r="A13" s="11" t="s">
        <v>68</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c r="AF13" s="23">
        <f>SUM(AF8:AF12)</f>
        <v>68.500000000000043</v>
      </c>
      <c r="AG13" s="23">
        <f>SUM(AG8:AG12)</f>
        <v>450.9</v>
      </c>
    </row>
    <row r="14" spans="1:33" s="6" customFormat="1" ht="21" customHeight="1">
      <c r="A14" s="52" t="s">
        <v>125</v>
      </c>
      <c r="B14" s="72">
        <v>-372.6</v>
      </c>
      <c r="C14" s="72">
        <v>-286.7</v>
      </c>
      <c r="D14" s="58"/>
      <c r="E14" s="72">
        <v>-6.7</v>
      </c>
      <c r="F14" s="72">
        <v>-53.3</v>
      </c>
      <c r="G14" s="72">
        <v>-30.3</v>
      </c>
      <c r="H14" s="72">
        <v>-15.7</v>
      </c>
      <c r="I14" s="71">
        <f>+SUM(E14:H14)</f>
        <v>-106</v>
      </c>
      <c r="J14" s="58"/>
      <c r="K14" s="72">
        <v>-10.3</v>
      </c>
      <c r="L14" s="72">
        <v>-14.3</v>
      </c>
      <c r="M14" s="72">
        <v>-42</v>
      </c>
      <c r="N14" s="72">
        <v>-16</v>
      </c>
      <c r="O14" s="71">
        <f>+SUM(K14:N14)</f>
        <v>-82.6</v>
      </c>
      <c r="P14" s="59"/>
      <c r="Q14" s="72">
        <v>-6.4</v>
      </c>
      <c r="R14" s="72">
        <v>-10.4</v>
      </c>
      <c r="S14" s="72">
        <v>-1.6</v>
      </c>
      <c r="T14" s="72">
        <v>-4.3</v>
      </c>
      <c r="U14" s="71">
        <f>+SUM(Q14:T14)</f>
        <v>-22.700000000000003</v>
      </c>
      <c r="V14" s="59"/>
      <c r="W14" s="60">
        <v>-8.6</v>
      </c>
      <c r="X14" s="60">
        <v>-11.5</v>
      </c>
      <c r="Y14" s="60">
        <v>-8.6</v>
      </c>
      <c r="Z14" s="60">
        <v>-8.5</v>
      </c>
      <c r="AA14" s="63">
        <f>+SUM(W14:Z14)</f>
        <v>-37.200000000000003</v>
      </c>
      <c r="AB14" s="64"/>
      <c r="AC14" s="60">
        <v>-9.1999999999999993</v>
      </c>
      <c r="AD14" s="60">
        <v>-13.1</v>
      </c>
      <c r="AE14" s="60">
        <v>-32.6</v>
      </c>
      <c r="AF14" s="60">
        <v>-16.5</v>
      </c>
      <c r="AG14" s="63">
        <f>+SUM(AC14:AF14)</f>
        <v>-71.400000000000006</v>
      </c>
    </row>
    <row r="15" spans="1:33" s="6" customFormat="1" ht="12.75" customHeight="1">
      <c r="A15" s="52" t="s">
        <v>115</v>
      </c>
      <c r="B15" s="72"/>
      <c r="C15" s="72"/>
      <c r="D15" s="58"/>
      <c r="E15" s="72"/>
      <c r="F15" s="72"/>
      <c r="G15" s="72"/>
      <c r="H15" s="72"/>
      <c r="I15" s="71"/>
      <c r="J15" s="58"/>
      <c r="K15" s="72"/>
      <c r="L15" s="72"/>
      <c r="M15" s="72"/>
      <c r="N15" s="72"/>
      <c r="O15" s="71"/>
      <c r="P15" s="59"/>
      <c r="Q15" s="72"/>
      <c r="R15" s="72"/>
      <c r="S15" s="72"/>
      <c r="T15" s="72"/>
      <c r="U15" s="71"/>
      <c r="V15" s="59"/>
      <c r="W15" s="61">
        <v>-321.2</v>
      </c>
      <c r="X15" s="61">
        <v>-143.6</v>
      </c>
      <c r="Y15" s="61">
        <v>-0.9</v>
      </c>
      <c r="Z15" s="61">
        <v>3.2</v>
      </c>
      <c r="AA15" s="62">
        <f>+SUM(W15:Z15)</f>
        <v>-462.49999999999994</v>
      </c>
      <c r="AC15" s="60">
        <v>-29.5</v>
      </c>
      <c r="AD15" s="60">
        <v>0</v>
      </c>
      <c r="AE15" s="60">
        <v>-2.8</v>
      </c>
      <c r="AF15" s="60">
        <v>-5.0999999999999996</v>
      </c>
      <c r="AG15" s="62">
        <f>+SUM(AC15:AF15)</f>
        <v>-37.4</v>
      </c>
    </row>
    <row r="16" spans="1:33" s="5" customFormat="1" ht="12.75" customHeight="1">
      <c r="A16" s="52" t="s">
        <v>100</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c r="AF16" s="22">
        <v>0</v>
      </c>
      <c r="AG16" s="24">
        <f>+SUM(AC16:AF16)</f>
        <v>0.30000000000000004</v>
      </c>
    </row>
    <row r="17" spans="1:33" s="5" customFormat="1" ht="12.75" customHeight="1">
      <c r="A17" s="52" t="s">
        <v>107</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c r="AF17" s="22">
        <v>-63.5</v>
      </c>
      <c r="AG17" s="24">
        <f>+SUM(AC17:AF17)</f>
        <v>-103.80000000000001</v>
      </c>
    </row>
    <row r="18" spans="1:33" s="5" customFormat="1" ht="12.75" customHeight="1">
      <c r="A18" s="16" t="s">
        <v>48</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c r="AF18" s="22">
        <v>0.7</v>
      </c>
      <c r="AG18" s="24">
        <f>+SUM(AC18:AF18)</f>
        <v>-2.5999999999999996</v>
      </c>
    </row>
    <row r="19" spans="1:33" s="16" customFormat="1" ht="12.75" customHeight="1">
      <c r="A19" s="5" t="s">
        <v>69</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c r="AF19" s="23">
        <f>SUM(AF14:AF18)</f>
        <v>-84.399999999999991</v>
      </c>
      <c r="AG19" s="23">
        <f>SUM(AG14:AG18)</f>
        <v>-214.9</v>
      </c>
    </row>
    <row r="20" spans="1:33" s="5" customFormat="1" ht="21" customHeight="1">
      <c r="A20" s="52" t="s">
        <v>126</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c r="AF20" s="22">
        <v>-18.899999999999999</v>
      </c>
      <c r="AG20" s="24">
        <f>+SUM(AC20:AF20)</f>
        <v>-26.2</v>
      </c>
    </row>
    <row r="21" spans="1:33" s="6" customFormat="1" ht="12.75" customHeight="1">
      <c r="A21" s="52" t="s">
        <v>127</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c r="AF21" s="22">
        <v>0</v>
      </c>
      <c r="AG21" s="24">
        <f>+SUM(AC21:AF21)</f>
        <v>-226.70000000000002</v>
      </c>
    </row>
    <row r="22" spans="1:33" s="10" customFormat="1" ht="12.75" customHeight="1">
      <c r="A22" s="52" t="s">
        <v>128</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c r="AF22" s="22">
        <v>34.5</v>
      </c>
      <c r="AG22" s="24">
        <f>+SUM(AC22:AF22)</f>
        <v>233.4</v>
      </c>
    </row>
    <row r="23" spans="1:33" s="10" customFormat="1" ht="12.75" customHeight="1">
      <c r="A23" s="52" t="s">
        <v>129</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c r="AF23" s="22">
        <v>0</v>
      </c>
      <c r="AG23" s="24">
        <f>+SUM(AC23:AF23)</f>
        <v>-65.8</v>
      </c>
    </row>
    <row r="24" spans="1:33" s="6" customFormat="1" ht="12.75" customHeight="1">
      <c r="A24" s="16" t="s">
        <v>49</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c r="AF24" s="22">
        <v>0</v>
      </c>
      <c r="AG24" s="24">
        <f>+SUM(AC24:AF24)</f>
        <v>0</v>
      </c>
    </row>
    <row r="25" spans="1:33" s="5" customFormat="1" ht="12.75" customHeight="1">
      <c r="A25" s="5" t="s">
        <v>70</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c r="AF25" s="25">
        <f>SUM(AF20:AF24)</f>
        <v>15.600000000000001</v>
      </c>
      <c r="AG25" s="25">
        <f>SUM(AG20:AG24)</f>
        <v>-85.3</v>
      </c>
    </row>
    <row r="26" spans="1:33" ht="21" customHeight="1">
      <c r="A26" t="s">
        <v>78</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c r="AF26" s="21">
        <v>30.3</v>
      </c>
      <c r="AG26" s="24">
        <f>+SUM(AC26:AF26)</f>
        <v>27.099999999999998</v>
      </c>
    </row>
    <row r="27" spans="1:33" ht="12.75" customHeight="1">
      <c r="A27" t="s">
        <v>79</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c r="AF27" s="26">
        <f>+AF26+AF25+AF19+AF13</f>
        <v>30.000000000000057</v>
      </c>
      <c r="AG27" s="26">
        <f>+AG26+AG25+AG19+AG13</f>
        <v>177.79999999999995</v>
      </c>
    </row>
    <row r="28" spans="1:33">
      <c r="A28" t="s">
        <v>77</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c r="AF28" s="37">
        <f>+AE29</f>
        <v>1124.2999999999997</v>
      </c>
      <c r="AG28" s="37">
        <f>+AC28</f>
        <v>976.49999999999977</v>
      </c>
    </row>
    <row r="29" spans="1:33" s="3" customFormat="1">
      <c r="A29" s="3" t="s">
        <v>76</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c r="AF29" s="25">
        <f>+AF28+AF27</f>
        <v>1154.2999999999997</v>
      </c>
      <c r="AG29" s="25">
        <f>+AG28+AG27</f>
        <v>1154.2999999999997</v>
      </c>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70" orientation="landscape" r:id="rId1"/>
  <headerFooter alignWithMargins="0"/>
  <ignoredErrors>
    <ignoredError sqref="I13:U13 I19:U19 I25:U25 AA13 AA19 AA25"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Sheet'!Zone_d_impression</vt:lpstr>
      <vt:lpstr>'Cash Flow'!Zone_d_impression</vt:lpstr>
      <vt:lpstr>'Income Statement IFRS'!Zone_d_impression</vt:lpstr>
      <vt:lpstr>'Income Statement non-IFRS'!Zone_d_impression</vt:lpstr>
      <vt:lpstr>'Reconciliation non-Adjusted'!Zone_d_impression</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Augustin.BOUZOUD</cp:lastModifiedBy>
  <cp:lastPrinted>2012-02-08T11:06:16Z</cp:lastPrinted>
  <dcterms:created xsi:type="dcterms:W3CDTF">2004-04-28T10:31:38Z</dcterms:created>
  <dcterms:modified xsi:type="dcterms:W3CDTF">2012-02-08T19:19:30Z</dcterms:modified>
</cp:coreProperties>
</file>